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4" rupBuild="27526"/>
  <workbookPr autoCompressPictures="0"/>
  <bookViews>
    <workbookView xWindow="240" yWindow="240" windowWidth="24940" windowHeight="12820" tabRatio="839"/>
  </bookViews>
  <sheets>
    <sheet name="Data Entry" sheetId="1" r:id="rId1"/>
    <sheet name="School Copy" sheetId="3" r:id="rId2"/>
    <sheet name="NS_collated_data" sheetId="2" state="hidden" r:id="rId3"/>
    <sheet name="School_lookup" sheetId="5" state="hidden" r:id="rId4"/>
    <sheet name="MOE USE ONLY" sheetId="6" state="hidden" r:id="rId5"/>
  </sheets>
  <definedNames>
    <definedName name="_xlnm._FilterDatabase" localSheetId="2" hidden="1">NS_collated_data!$A$2:$H$2</definedName>
    <definedName name="MATH_AB_1">'Data Entry'!$H$81</definedName>
    <definedName name="MATH_AB_2">'Data Entry'!$H$82</definedName>
    <definedName name="MATH_AB_3">'Data Entry'!$H$83</definedName>
    <definedName name="MATH_AB_4">'Data Entry'!$H$84</definedName>
    <definedName name="MATH_AB_5">'Data Entry'!$H$85</definedName>
    <definedName name="MATH_AB_6">'Data Entry'!$H$86</definedName>
    <definedName name="MATH_AB_7">'Data Entry'!$H$87</definedName>
    <definedName name="MATH_AB_8">'Data Entry'!$H$88</definedName>
    <definedName name="MATH_AB_ASIA">'Data Entry'!$H$71</definedName>
    <definedName name="MATH_AB_EURO">'Data Entry'!$H$72</definedName>
    <definedName name="MATH_AB_F">'Data Entry'!$H$75</definedName>
    <definedName name="MATH_AB_M">'Data Entry'!$H$74</definedName>
    <definedName name="MATH_AB_MAOR">'Data Entry'!$H$69</definedName>
    <definedName name="MATH_AB_PASI">'Data Entry'!$H$70</definedName>
    <definedName name="MATH_AT_1">'Data Entry'!$F$81</definedName>
    <definedName name="MATH_AT_2">'Data Entry'!$F$82</definedName>
    <definedName name="MATH_AT_3">'Data Entry'!$F$83</definedName>
    <definedName name="MATH_AT_4">'Data Entry'!$F$84</definedName>
    <definedName name="MATH_AT_5">'Data Entry'!$F$85</definedName>
    <definedName name="MATH_AT_6">'Data Entry'!$F$86</definedName>
    <definedName name="MATH_AT_7">'Data Entry'!$F$87</definedName>
    <definedName name="MATH_AT_8">'Data Entry'!$F$88</definedName>
    <definedName name="MATH_AT_ASIA">'Data Entry'!$F$71</definedName>
    <definedName name="MATH_AT_EURO">'Data Entry'!$F$72</definedName>
    <definedName name="MATH_AT_F">'Data Entry'!$F$75</definedName>
    <definedName name="MATH_AT_M">'Data Entry'!$F$74</definedName>
    <definedName name="MATH_AT_MAOR">'Data Entry'!$F$69</definedName>
    <definedName name="MATH_AT_PASI">'Data Entry'!$F$70</definedName>
    <definedName name="MATH_BE_1">'Data Entry'!$D$81</definedName>
    <definedName name="MATH_BE_2">'Data Entry'!$D$82</definedName>
    <definedName name="MATH_BE_3">'Data Entry'!$D$83</definedName>
    <definedName name="MATH_BE_4">'Data Entry'!$D$84</definedName>
    <definedName name="MATH_BE_5">'Data Entry'!$D$85</definedName>
    <definedName name="MATH_BE_6">'Data Entry'!$D$86</definedName>
    <definedName name="MATH_BE_7">'Data Entry'!$D$87</definedName>
    <definedName name="MATH_BE_8">'Data Entry'!$D$88</definedName>
    <definedName name="MATH_BE_ASIA">'Data Entry'!$D$71</definedName>
    <definedName name="MATH_BE_EURO">'Data Entry'!$D$72</definedName>
    <definedName name="MATH_BE_F">'Data Entry'!$D$75</definedName>
    <definedName name="MATH_BE_M">'Data Entry'!$D$74</definedName>
    <definedName name="MATH_BE_MAOR">'Data Entry'!$D$69</definedName>
    <definedName name="MATH_BE_PASI">'Data Entry'!$D$70</definedName>
    <definedName name="MATH_WB_1">'Data Entry'!$B$81</definedName>
    <definedName name="MATH_WB_2">'Data Entry'!$B$82</definedName>
    <definedName name="MATH_WB_3">'Data Entry'!$B$83</definedName>
    <definedName name="MATH_WB_4">'Data Entry'!$B$84</definedName>
    <definedName name="MATH_WB_5">'Data Entry'!$B$85</definedName>
    <definedName name="MATH_WB_6">'Data Entry'!$B$86</definedName>
    <definedName name="MATH_WB_7">'Data Entry'!$B$87</definedName>
    <definedName name="MATH_WB_8">'Data Entry'!$B$88</definedName>
    <definedName name="MATH_WB_ASIA">'Data Entry'!$B$71</definedName>
    <definedName name="MATH_WB_EURO">'Data Entry'!$B$72</definedName>
    <definedName name="MATH_WB_F">'Data Entry'!$B$75</definedName>
    <definedName name="MATH_WB_M">'Data Entry'!$B$74</definedName>
    <definedName name="MATH_WB_MAOR">'Data Entry'!$B$69</definedName>
    <definedName name="MATH_WB_PASI">'Data Entry'!$B$70</definedName>
    <definedName name="_xlnm.Print_Area" localSheetId="0">'Data Entry'!$A$2:$J$90</definedName>
    <definedName name="_xlnm.Print_Area" localSheetId="1">'School Copy'!$A$2:$J$84</definedName>
    <definedName name="READ_AB_1">'Data Entry'!$H$22</definedName>
    <definedName name="READ_AB_2">'Data Entry'!$H$23</definedName>
    <definedName name="READ_AB_3">'Data Entry'!$H$24</definedName>
    <definedName name="READ_AB_4">'Data Entry'!$H$25</definedName>
    <definedName name="READ_AB_5">'Data Entry'!$H$26</definedName>
    <definedName name="READ_AB_6">'Data Entry'!$H$27</definedName>
    <definedName name="READ_AB_7">'Data Entry'!$H$28</definedName>
    <definedName name="READ_AB_8">'Data Entry'!$H$29</definedName>
    <definedName name="READ_AB_ASIA">'Data Entry'!$H$12</definedName>
    <definedName name="READ_AB_EURO">'Data Entry'!$H$13</definedName>
    <definedName name="READ_AB_F">'Data Entry'!$H$16</definedName>
    <definedName name="READ_AB_M">'Data Entry'!$H$15</definedName>
    <definedName name="READ_AB_MAOR">'Data Entry'!$H$10</definedName>
    <definedName name="READ_AB_PASI">'Data Entry'!$H$11</definedName>
    <definedName name="READ_AT_1">'Data Entry'!$F$22</definedName>
    <definedName name="READ_AT_2">'Data Entry'!$F$23</definedName>
    <definedName name="READ_AT_3">'Data Entry'!$F$24</definedName>
    <definedName name="READ_AT_4">'Data Entry'!$F$25</definedName>
    <definedName name="READ_AT_5">'Data Entry'!$F$26</definedName>
    <definedName name="READ_AT_6">'Data Entry'!$F$27</definedName>
    <definedName name="READ_AT_7">'Data Entry'!$F$28</definedName>
    <definedName name="READ_AT_8">'Data Entry'!$F$29</definedName>
    <definedName name="READ_AT_ASIA">'Data Entry'!$F$12</definedName>
    <definedName name="READ_AT_EURO">'Data Entry'!$F$13</definedName>
    <definedName name="READ_AT_F">'Data Entry'!$F$16</definedName>
    <definedName name="READ_AT_M">'Data Entry'!$F$15</definedName>
    <definedName name="READ_AT_MAOR">'Data Entry'!$F$10</definedName>
    <definedName name="READ_AT_PASI">'Data Entry'!$F$11</definedName>
    <definedName name="READ_BE_1">'Data Entry'!$D$22</definedName>
    <definedName name="READ_BE_2">'Data Entry'!$D$23</definedName>
    <definedName name="READ_BE_3">'Data Entry'!$D$24</definedName>
    <definedName name="READ_BE_4">'Data Entry'!$D$25</definedName>
    <definedName name="READ_BE_5">'Data Entry'!$D$26</definedName>
    <definedName name="READ_BE_6">'Data Entry'!$D$27</definedName>
    <definedName name="READ_BE_7">'Data Entry'!$D$28</definedName>
    <definedName name="READ_BE_8">'Data Entry'!$D$29</definedName>
    <definedName name="READ_BE_ASIA">'Data Entry'!$D$12</definedName>
    <definedName name="READ_BE_EURO">'Data Entry'!$D$13</definedName>
    <definedName name="READ_BE_F">'Data Entry'!$D$16</definedName>
    <definedName name="READ_BE_M">'Data Entry'!$D$15</definedName>
    <definedName name="READ_BE_MAOR">'Data Entry'!$D$10</definedName>
    <definedName name="READ_BE_PASI">'Data Entry'!$D$11</definedName>
    <definedName name="READ_WB_1">'Data Entry'!$B$22</definedName>
    <definedName name="READ_WB_2">'Data Entry'!$B$23</definedName>
    <definedName name="READ_WB_3">'Data Entry'!$B$24</definedName>
    <definedName name="READ_WB_4">'Data Entry'!$B$25</definedName>
    <definedName name="READ_WB_5">'Data Entry'!$B$26</definedName>
    <definedName name="READ_WB_6">'Data Entry'!$B$27</definedName>
    <definedName name="READ_WB_7">'Data Entry'!$B$28</definedName>
    <definedName name="READ_WB_8">'Data Entry'!$B$29</definedName>
    <definedName name="READ_WB_ASIA">'Data Entry'!$B$12</definedName>
    <definedName name="READ_WB_EURO">'Data Entry'!$B$13</definedName>
    <definedName name="READ_WB_F">'Data Entry'!$B$16</definedName>
    <definedName name="READ_WB_M">'Data Entry'!$B$15</definedName>
    <definedName name="READ_WB_MAOR">'Data Entry'!$B$10</definedName>
    <definedName name="READ_WB_PASI">'Data Entry'!$B$11</definedName>
    <definedName name="SchoolName">'Data Entry'!$D$5</definedName>
    <definedName name="SchoolNumber">'Data Entry'!$D$4</definedName>
    <definedName name="WRIT_AB_1">'Data Entry'!$H$51</definedName>
    <definedName name="WRIT_AB_2">'Data Entry'!$H$52</definedName>
    <definedName name="WRIT_AB_3">'Data Entry'!$H$53</definedName>
    <definedName name="WRIT_AB_4">'Data Entry'!$H$54</definedName>
    <definedName name="WRIT_AB_5">'Data Entry'!$H$55</definedName>
    <definedName name="WRIT_AB_6">'Data Entry'!$H$56</definedName>
    <definedName name="WRIT_AB_7">'Data Entry'!$H$57</definedName>
    <definedName name="WRIT_AB_8">'Data Entry'!$H$58</definedName>
    <definedName name="WRIT_AB_ASIA">'Data Entry'!$H$41</definedName>
    <definedName name="WRIT_AB_EURO">'Data Entry'!$H$42</definedName>
    <definedName name="WRIT_AB_F">'Data Entry'!$H$45</definedName>
    <definedName name="WRIT_AB_M">'Data Entry'!$H$44</definedName>
    <definedName name="WRIT_AB_MAOR">'Data Entry'!$H$39</definedName>
    <definedName name="WRIT_AB_PASI">'Data Entry'!$H$40</definedName>
    <definedName name="WRIT_AT_1">'Data Entry'!$F$51</definedName>
    <definedName name="WRIT_AT_2">'Data Entry'!$F$52</definedName>
    <definedName name="WRIT_AT_3">'Data Entry'!$F$53</definedName>
    <definedName name="WRIT_AT_4">'Data Entry'!$F$54</definedName>
    <definedName name="WRIT_AT_5">'Data Entry'!$F$55</definedName>
    <definedName name="WRIT_AT_6">'Data Entry'!$F$56</definedName>
    <definedName name="WRIT_AT_7">'Data Entry'!$F$57</definedName>
    <definedName name="WRIT_AT_8">'Data Entry'!$F$58</definedName>
    <definedName name="WRIT_AT_ASIA">'Data Entry'!$F$41</definedName>
    <definedName name="WRIT_AT_EURO">'Data Entry'!$F$42</definedName>
    <definedName name="WRIT_AT_F">'Data Entry'!$F$45</definedName>
    <definedName name="WRIT_AT_M">'Data Entry'!$F$44</definedName>
    <definedName name="WRIT_AT_MAOR">'Data Entry'!$F$39</definedName>
    <definedName name="WRIT_AT_PASI">'Data Entry'!$F$40</definedName>
    <definedName name="WRIT_BE_1">'Data Entry'!$D$51</definedName>
    <definedName name="WRIT_BE_2">'Data Entry'!$D$52</definedName>
    <definedName name="WRIT_BE_3">'Data Entry'!$D$53</definedName>
    <definedName name="WRIT_BE_4">'Data Entry'!$D$54</definedName>
    <definedName name="WRIT_BE_5">'Data Entry'!$D$55</definedName>
    <definedName name="WRIT_BE_6">'Data Entry'!$D$56</definedName>
    <definedName name="WRIT_BE_7">'Data Entry'!$D$57</definedName>
    <definedName name="WRIT_BE_8">'Data Entry'!$D$58</definedName>
    <definedName name="WRIT_BE_ASIA">'Data Entry'!$D$41</definedName>
    <definedName name="WRIT_BE_EURO">'Data Entry'!$D$42</definedName>
    <definedName name="WRIT_BE_F">'Data Entry'!$D$45</definedName>
    <definedName name="WRIT_BE_M">'Data Entry'!$D$44</definedName>
    <definedName name="WRIT_BE_MAOR">'Data Entry'!$D$39</definedName>
    <definedName name="WRIT_BE_PASI">'Data Entry'!$D$40</definedName>
    <definedName name="WRIT_WB_1">'Data Entry'!$B$51</definedName>
    <definedName name="WRIT_WB_2">'Data Entry'!$B$52</definedName>
    <definedName name="WRIT_WB_3">'Data Entry'!$B$53</definedName>
    <definedName name="WRIT_WB_4">'Data Entry'!$B$54</definedName>
    <definedName name="WRIT_WB_5">'Data Entry'!$B$55</definedName>
    <definedName name="WRIT_WB_6">'Data Entry'!$B$56</definedName>
    <definedName name="WRIT_WB_7">'Data Entry'!$B$57</definedName>
    <definedName name="WRIT_WB_8">'Data Entry'!$B$58</definedName>
    <definedName name="WRIT_WB_ASIA">'Data Entry'!$B$41</definedName>
    <definedName name="WRIT_WB_EURO">'Data Entry'!$B$42</definedName>
    <definedName name="WRIT_WB_F">'Data Entry'!$B$45</definedName>
    <definedName name="WRIT_WB_M">'Data Entry'!$B$44</definedName>
    <definedName name="WRIT_WB_MAOR">'Data Entry'!$B$39</definedName>
    <definedName name="WRIT_WB_PASI">'Data Entry'!$B$40</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58" i="3" l="1"/>
  <c r="A30" i="3"/>
  <c r="B65" i="3"/>
  <c r="D65" i="3"/>
  <c r="F65" i="3"/>
  <c r="H65" i="3"/>
  <c r="J65" i="3"/>
  <c r="E65" i="3"/>
  <c r="G65" i="3"/>
  <c r="I65" i="3"/>
  <c r="B37" i="3"/>
  <c r="D37" i="3"/>
  <c r="F37" i="3"/>
  <c r="H37" i="3"/>
  <c r="J37" i="3"/>
  <c r="C37" i="3"/>
  <c r="F20" i="3"/>
  <c r="H20" i="3"/>
  <c r="J20" i="3"/>
  <c r="G20" i="3"/>
  <c r="B26" i="3"/>
  <c r="F26" i="3"/>
  <c r="H26" i="3"/>
  <c r="J26" i="3"/>
  <c r="C26" i="3"/>
  <c r="B20" i="3"/>
  <c r="B21" i="3"/>
  <c r="B22" i="3"/>
  <c r="B23" i="3"/>
  <c r="B24" i="3"/>
  <c r="D24" i="3"/>
  <c r="F24" i="3"/>
  <c r="H24" i="3"/>
  <c r="J24" i="3"/>
  <c r="C24" i="3"/>
  <c r="B25" i="3"/>
  <c r="D25" i="3"/>
  <c r="F25" i="3"/>
  <c r="H25" i="3"/>
  <c r="J25" i="3"/>
  <c r="C25" i="3"/>
  <c r="D20" i="3"/>
  <c r="E20" i="3"/>
  <c r="D21" i="3"/>
  <c r="D22" i="3"/>
  <c r="E22" i="3"/>
  <c r="D23" i="3"/>
  <c r="E24" i="3"/>
  <c r="D26" i="3"/>
  <c r="E26" i="3"/>
  <c r="F21" i="3"/>
  <c r="F22" i="3"/>
  <c r="F23" i="3"/>
  <c r="H23" i="3"/>
  <c r="J23" i="3"/>
  <c r="G23" i="3"/>
  <c r="G24" i="3"/>
  <c r="G25" i="3"/>
  <c r="B19" i="3"/>
  <c r="D19" i="3"/>
  <c r="F19" i="3"/>
  <c r="J19" i="3"/>
  <c r="C19" i="3"/>
  <c r="B11" i="3"/>
  <c r="N12" i="3"/>
  <c r="D11" i="3"/>
  <c r="B10" i="3"/>
  <c r="B12" i="3"/>
  <c r="B13" i="3"/>
  <c r="B14" i="3"/>
  <c r="B15" i="3"/>
  <c r="C10" i="3"/>
  <c r="F10" i="3"/>
  <c r="H10" i="3"/>
  <c r="J10" i="3"/>
  <c r="G10" i="3"/>
  <c r="I10" i="3"/>
  <c r="H11" i="3"/>
  <c r="F11" i="3"/>
  <c r="J11" i="3"/>
  <c r="G11" i="3"/>
  <c r="B9" i="3"/>
  <c r="B17" i="1"/>
  <c r="I73" i="1"/>
  <c r="G73" i="1"/>
  <c r="E73" i="1"/>
  <c r="C73" i="1"/>
  <c r="I43" i="1"/>
  <c r="G43" i="1"/>
  <c r="E43" i="1"/>
  <c r="C43" i="1"/>
  <c r="J14" i="1"/>
  <c r="I14" i="1"/>
  <c r="E14" i="1"/>
  <c r="C14" i="1"/>
  <c r="D47" i="1"/>
  <c r="F47" i="1"/>
  <c r="H47" i="1"/>
  <c r="B47" i="1"/>
  <c r="D46" i="1"/>
  <c r="F46" i="1"/>
  <c r="H46" i="1"/>
  <c r="B46" i="1"/>
  <c r="D59" i="1"/>
  <c r="F59" i="1"/>
  <c r="H59" i="1"/>
  <c r="E25" i="3"/>
  <c r="D9" i="3"/>
  <c r="F9" i="3"/>
  <c r="H9" i="3"/>
  <c r="J9" i="3"/>
  <c r="C9" i="3"/>
  <c r="D13" i="3"/>
  <c r="F13" i="3"/>
  <c r="H13" i="3"/>
  <c r="J13" i="3"/>
  <c r="C13" i="3"/>
  <c r="I11" i="3"/>
  <c r="G26" i="3"/>
  <c r="C65" i="3"/>
  <c r="G14" i="1"/>
  <c r="D89" i="1"/>
  <c r="F89" i="1"/>
  <c r="H89" i="1"/>
  <c r="B89" i="1"/>
  <c r="B59" i="1"/>
  <c r="D77" i="1"/>
  <c r="F77" i="1"/>
  <c r="H77" i="1"/>
  <c r="B77" i="1"/>
  <c r="B76" i="1"/>
  <c r="D76" i="1"/>
  <c r="F76" i="1"/>
  <c r="H76" i="1"/>
  <c r="H30" i="1"/>
  <c r="F30" i="1"/>
  <c r="D30" i="1"/>
  <c r="B30" i="1"/>
  <c r="H17" i="1"/>
  <c r="F17" i="1"/>
  <c r="D17" i="1"/>
  <c r="D18" i="1"/>
  <c r="F18" i="1"/>
  <c r="H18" i="1"/>
  <c r="B18" i="1"/>
  <c r="J73" i="1"/>
  <c r="J43" i="1"/>
  <c r="J38" i="1"/>
  <c r="B47" i="3"/>
  <c r="B48" i="3"/>
  <c r="B49" i="3"/>
  <c r="B50" i="3"/>
  <c r="B51" i="3"/>
  <c r="B52" i="3"/>
  <c r="B53" i="3"/>
  <c r="B54" i="3"/>
  <c r="D47" i="3"/>
  <c r="F47" i="3"/>
  <c r="J47" i="3"/>
  <c r="E47" i="3"/>
  <c r="D48" i="3"/>
  <c r="D49" i="3"/>
  <c r="F49" i="3"/>
  <c r="J49" i="3"/>
  <c r="E49" i="3"/>
  <c r="D50" i="3"/>
  <c r="E50" i="3"/>
  <c r="D51" i="3"/>
  <c r="F51" i="3"/>
  <c r="H51" i="3"/>
  <c r="J51" i="3"/>
  <c r="E51" i="3"/>
  <c r="D52" i="3"/>
  <c r="F52" i="3"/>
  <c r="H52" i="3"/>
  <c r="J52" i="3"/>
  <c r="E52" i="3"/>
  <c r="D53" i="3"/>
  <c r="F53" i="3"/>
  <c r="H53" i="3"/>
  <c r="J53" i="3"/>
  <c r="E53" i="3"/>
  <c r="D54" i="3"/>
  <c r="E54" i="3"/>
  <c r="G47" i="3"/>
  <c r="F48" i="3"/>
  <c r="G49" i="3"/>
  <c r="F50" i="3"/>
  <c r="H50" i="3"/>
  <c r="J50" i="3"/>
  <c r="G50" i="3"/>
  <c r="G51" i="3"/>
  <c r="G52" i="3"/>
  <c r="G53" i="3"/>
  <c r="F54" i="3"/>
  <c r="J54" i="3"/>
  <c r="G54" i="3"/>
  <c r="E11" i="3"/>
  <c r="C11" i="3"/>
  <c r="C53" i="3"/>
  <c r="C49" i="3"/>
  <c r="C54" i="3"/>
  <c r="C52" i="3"/>
  <c r="C51" i="3"/>
  <c r="C47" i="3"/>
  <c r="G13" i="3"/>
  <c r="D6" i="1"/>
  <c r="D3" i="3"/>
  <c r="D31" i="3"/>
  <c r="D62" i="1"/>
  <c r="D32" i="1"/>
  <c r="F1" i="2"/>
  <c r="A76" i="1"/>
  <c r="A46" i="1"/>
  <c r="A59" i="1"/>
  <c r="A89" i="1"/>
  <c r="A30" i="1"/>
  <c r="A3" i="1"/>
  <c r="A17" i="1"/>
  <c r="D59" i="3"/>
  <c r="J88" i="1"/>
  <c r="J87" i="1"/>
  <c r="J86" i="1"/>
  <c r="J85" i="1"/>
  <c r="J84" i="1"/>
  <c r="J83" i="1"/>
  <c r="J82" i="1"/>
  <c r="J81" i="1"/>
  <c r="J75" i="1"/>
  <c r="J74" i="1"/>
  <c r="J72" i="1"/>
  <c r="J71" i="1"/>
  <c r="J70" i="1"/>
  <c r="J69" i="1"/>
  <c r="J68" i="1"/>
  <c r="J58" i="1"/>
  <c r="J57" i="1"/>
  <c r="J56" i="1"/>
  <c r="J55" i="1"/>
  <c r="J54" i="1"/>
  <c r="J53" i="1"/>
  <c r="J52" i="1"/>
  <c r="J51" i="1"/>
  <c r="J45" i="1"/>
  <c r="J44" i="1"/>
  <c r="J42" i="1"/>
  <c r="J41" i="1"/>
  <c r="J40" i="1"/>
  <c r="J39" i="1"/>
  <c r="J29" i="1"/>
  <c r="J28" i="1"/>
  <c r="J27" i="1"/>
  <c r="J26" i="1"/>
  <c r="J25" i="1"/>
  <c r="J24" i="1"/>
  <c r="J23" i="1"/>
  <c r="J22" i="1"/>
  <c r="J16" i="1"/>
  <c r="J15" i="1"/>
  <c r="J13" i="1"/>
  <c r="J12" i="1"/>
  <c r="I12" i="1"/>
  <c r="J11" i="1"/>
  <c r="J10" i="1"/>
  <c r="J9" i="1"/>
  <c r="E88" i="1"/>
  <c r="E87" i="1"/>
  <c r="E86" i="1"/>
  <c r="E85" i="1"/>
  <c r="E84" i="1"/>
  <c r="C83" i="1"/>
  <c r="C82" i="1"/>
  <c r="I81" i="1"/>
  <c r="C84" i="1"/>
  <c r="C85" i="1"/>
  <c r="C86" i="1"/>
  <c r="C87" i="1"/>
  <c r="C88" i="1"/>
  <c r="C81" i="1"/>
  <c r="E74" i="1"/>
  <c r="I71" i="1"/>
  <c r="I70" i="1"/>
  <c r="I69" i="1"/>
  <c r="I72" i="1"/>
  <c r="I75" i="1"/>
  <c r="G70" i="1"/>
  <c r="G72" i="1"/>
  <c r="G74" i="1"/>
  <c r="G75" i="1"/>
  <c r="I68" i="1"/>
  <c r="G68" i="1"/>
  <c r="E70" i="1"/>
  <c r="E71" i="1"/>
  <c r="E72" i="1"/>
  <c r="E75" i="1"/>
  <c r="C70" i="1"/>
  <c r="C71" i="1"/>
  <c r="C72" i="1"/>
  <c r="C74" i="1"/>
  <c r="C75" i="1"/>
  <c r="E68" i="1"/>
  <c r="C68" i="1"/>
  <c r="C52" i="1"/>
  <c r="C53" i="1"/>
  <c r="C54" i="1"/>
  <c r="C55" i="1"/>
  <c r="C56" i="1"/>
  <c r="C57" i="1"/>
  <c r="C58" i="1"/>
  <c r="I58" i="1"/>
  <c r="I57" i="1"/>
  <c r="I56" i="1"/>
  <c r="I55" i="1"/>
  <c r="I54" i="1"/>
  <c r="I53" i="1"/>
  <c r="I52" i="1"/>
  <c r="C51" i="1"/>
  <c r="I39" i="1"/>
  <c r="I40" i="1"/>
  <c r="I42" i="1"/>
  <c r="I44" i="1"/>
  <c r="I45" i="1"/>
  <c r="I38" i="1"/>
  <c r="G45" i="1"/>
  <c r="G44" i="1"/>
  <c r="G42" i="1"/>
  <c r="I41" i="1"/>
  <c r="G40" i="1"/>
  <c r="G39" i="1"/>
  <c r="E38" i="1"/>
  <c r="E28" i="1"/>
  <c r="C28" i="1"/>
  <c r="C29" i="1"/>
  <c r="A61" i="1"/>
  <c r="D63" i="1"/>
  <c r="D64" i="1"/>
  <c r="A79" i="1"/>
  <c r="C16" i="1"/>
  <c r="C12" i="1"/>
  <c r="C13" i="1"/>
  <c r="I29" i="1"/>
  <c r="I28" i="1"/>
  <c r="I27" i="1"/>
  <c r="I26" i="1"/>
  <c r="I25" i="1"/>
  <c r="I24" i="1"/>
  <c r="I23" i="1"/>
  <c r="G17" i="2"/>
  <c r="I13" i="1"/>
  <c r="I11" i="1"/>
  <c r="G10" i="1"/>
  <c r="E16" i="1"/>
  <c r="I15" i="1"/>
  <c r="C22" i="1"/>
  <c r="G170" i="2"/>
  <c r="G169" i="2"/>
  <c r="G167" i="2"/>
  <c r="G168" i="2"/>
  <c r="G166" i="2"/>
  <c r="G165" i="2"/>
  <c r="G164" i="2"/>
  <c r="G163" i="2"/>
  <c r="G162" i="2"/>
  <c r="G161" i="2"/>
  <c r="G160" i="2"/>
  <c r="G159" i="2"/>
  <c r="G158" i="2"/>
  <c r="G157" i="2"/>
  <c r="G156" i="2"/>
  <c r="G155" i="2"/>
  <c r="G154" i="2"/>
  <c r="G153" i="2"/>
  <c r="G152" i="2"/>
  <c r="G151" i="2"/>
  <c r="G150" i="2"/>
  <c r="G149" i="2"/>
  <c r="G148" i="2"/>
  <c r="G147" i="2"/>
  <c r="G146" i="2"/>
  <c r="G145" i="2"/>
  <c r="G144" i="2"/>
  <c r="G143" i="2"/>
  <c r="G142" i="2"/>
  <c r="G141" i="2"/>
  <c r="G140" i="2"/>
  <c r="G139" i="2"/>
  <c r="G138" i="2"/>
  <c r="G137" i="2"/>
  <c r="G136" i="2"/>
  <c r="G135" i="2"/>
  <c r="G134" i="2"/>
  <c r="G133" i="2"/>
  <c r="G132" i="2"/>
  <c r="G131" i="2"/>
  <c r="G130" i="2"/>
  <c r="G129" i="2"/>
  <c r="G128" i="2"/>
  <c r="G127" i="2"/>
  <c r="G126" i="2"/>
  <c r="G125" i="2"/>
  <c r="G124" i="2"/>
  <c r="G123" i="2"/>
  <c r="G122" i="2"/>
  <c r="G121" i="2"/>
  <c r="G120" i="2"/>
  <c r="G119" i="2"/>
  <c r="G118" i="2"/>
  <c r="G117" i="2"/>
  <c r="G116" i="2"/>
  <c r="G115" i="2"/>
  <c r="G114" i="2"/>
  <c r="G113" i="2"/>
  <c r="G112" i="2"/>
  <c r="G111" i="2"/>
  <c r="G110" i="2"/>
  <c r="G109" i="2"/>
  <c r="G108" i="2"/>
  <c r="G107" i="2"/>
  <c r="G106" i="2"/>
  <c r="G105" i="2"/>
  <c r="G104" i="2"/>
  <c r="G103" i="2"/>
  <c r="G102" i="2"/>
  <c r="G101" i="2"/>
  <c r="G100" i="2"/>
  <c r="G99" i="2"/>
  <c r="G98" i="2"/>
  <c r="G97" i="2"/>
  <c r="G96" i="2"/>
  <c r="G95" i="2"/>
  <c r="G94" i="2"/>
  <c r="G93" i="2"/>
  <c r="G92" i="2"/>
  <c r="G91" i="2"/>
  <c r="G90" i="2"/>
  <c r="G89" i="2"/>
  <c r="G88" i="2"/>
  <c r="G87" i="2"/>
  <c r="G86" i="2"/>
  <c r="G85" i="2"/>
  <c r="G84" i="2"/>
  <c r="G83" i="2"/>
  <c r="G82" i="2"/>
  <c r="G81" i="2"/>
  <c r="G80" i="2"/>
  <c r="G79" i="2"/>
  <c r="G78" i="2"/>
  <c r="G77" i="2"/>
  <c r="G76" i="2"/>
  <c r="G75" i="2"/>
  <c r="G74" i="2"/>
  <c r="G73" i="2"/>
  <c r="G72" i="2"/>
  <c r="G71" i="2"/>
  <c r="G70" i="2"/>
  <c r="G69" i="2"/>
  <c r="G68" i="2"/>
  <c r="G67" i="2"/>
  <c r="G66" i="2"/>
  <c r="G65" i="2"/>
  <c r="G64" i="2"/>
  <c r="G63" i="2"/>
  <c r="G62" i="2"/>
  <c r="G61" i="2"/>
  <c r="G60" i="2"/>
  <c r="G59" i="2"/>
  <c r="G58" i="2"/>
  <c r="G57" i="2"/>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G21" i="2"/>
  <c r="G20" i="2"/>
  <c r="H169" i="2"/>
  <c r="H167" i="2"/>
  <c r="H165" i="2"/>
  <c r="H163" i="2"/>
  <c r="H161" i="2"/>
  <c r="H159" i="2"/>
  <c r="H157" i="2"/>
  <c r="H155" i="2"/>
  <c r="H153" i="2"/>
  <c r="H151" i="2"/>
  <c r="H149" i="2"/>
  <c r="H147" i="2"/>
  <c r="H145" i="2"/>
  <c r="H143" i="2"/>
  <c r="H141" i="2"/>
  <c r="H139" i="2"/>
  <c r="H137" i="2"/>
  <c r="H135" i="2"/>
  <c r="H133" i="2"/>
  <c r="H131" i="2"/>
  <c r="H129" i="2"/>
  <c r="H127" i="2"/>
  <c r="H125" i="2"/>
  <c r="H123" i="2"/>
  <c r="H121" i="2"/>
  <c r="H119" i="2"/>
  <c r="H117" i="2"/>
  <c r="H115" i="2"/>
  <c r="H170" i="2"/>
  <c r="H168" i="2"/>
  <c r="H166" i="2"/>
  <c r="H164" i="2"/>
  <c r="H162" i="2"/>
  <c r="H160" i="2"/>
  <c r="H158" i="2"/>
  <c r="H156" i="2"/>
  <c r="H154" i="2"/>
  <c r="H152" i="2"/>
  <c r="H150" i="2"/>
  <c r="H148" i="2"/>
  <c r="H146" i="2"/>
  <c r="H144" i="2"/>
  <c r="H142" i="2"/>
  <c r="H140" i="2"/>
  <c r="H138" i="2"/>
  <c r="H136" i="2"/>
  <c r="H134" i="2"/>
  <c r="H132" i="2"/>
  <c r="H130" i="2"/>
  <c r="H128" i="2"/>
  <c r="H126" i="2"/>
  <c r="H124" i="2"/>
  <c r="H122" i="2"/>
  <c r="H120" i="2"/>
  <c r="H118" i="2"/>
  <c r="H116" i="2"/>
  <c r="H113" i="2"/>
  <c r="H111" i="2"/>
  <c r="H109" i="2"/>
  <c r="H107" i="2"/>
  <c r="H105" i="2"/>
  <c r="H103" i="2"/>
  <c r="H101" i="2"/>
  <c r="H99" i="2"/>
  <c r="H97" i="2"/>
  <c r="H95" i="2"/>
  <c r="H93" i="2"/>
  <c r="H91" i="2"/>
  <c r="H89" i="2"/>
  <c r="H87" i="2"/>
  <c r="H85" i="2"/>
  <c r="H83" i="2"/>
  <c r="H81" i="2"/>
  <c r="H79" i="2"/>
  <c r="H77" i="2"/>
  <c r="H75" i="2"/>
  <c r="H73" i="2"/>
  <c r="H71" i="2"/>
  <c r="H69" i="2"/>
  <c r="H67" i="2"/>
  <c r="H65" i="2"/>
  <c r="H63" i="2"/>
  <c r="H61" i="2"/>
  <c r="H59" i="2"/>
  <c r="H114" i="2"/>
  <c r="H112" i="2"/>
  <c r="H110" i="2"/>
  <c r="H108" i="2"/>
  <c r="H106" i="2"/>
  <c r="H104" i="2"/>
  <c r="H102" i="2"/>
  <c r="H100" i="2"/>
  <c r="H98" i="2"/>
  <c r="H96" i="2"/>
  <c r="H94" i="2"/>
  <c r="H92" i="2"/>
  <c r="H90" i="2"/>
  <c r="H88" i="2"/>
  <c r="H86" i="2"/>
  <c r="H84" i="2"/>
  <c r="H82" i="2"/>
  <c r="H80" i="2"/>
  <c r="H78" i="2"/>
  <c r="H76" i="2"/>
  <c r="H74" i="2"/>
  <c r="H72" i="2"/>
  <c r="H70" i="2"/>
  <c r="H68" i="2"/>
  <c r="H66" i="2"/>
  <c r="H64" i="2"/>
  <c r="H62" i="2"/>
  <c r="H60" i="2"/>
  <c r="G9" i="1"/>
  <c r="G58" i="1"/>
  <c r="E58" i="1"/>
  <c r="E57" i="1"/>
  <c r="G57" i="1"/>
  <c r="G56" i="1"/>
  <c r="E56" i="1"/>
  <c r="E55" i="1"/>
  <c r="G55" i="1"/>
  <c r="G54" i="1"/>
  <c r="E54" i="1"/>
  <c r="E53" i="1"/>
  <c r="G53" i="1"/>
  <c r="G52" i="1"/>
  <c r="E52" i="1"/>
  <c r="I51" i="1"/>
  <c r="E51" i="1"/>
  <c r="G51" i="1"/>
  <c r="E40" i="1"/>
  <c r="C45" i="1"/>
  <c r="E45" i="1"/>
  <c r="C44" i="1"/>
  <c r="E44" i="1"/>
  <c r="C42" i="1"/>
  <c r="E42" i="1"/>
  <c r="C41" i="1"/>
  <c r="E41" i="1"/>
  <c r="G41" i="1"/>
  <c r="C40" i="1"/>
  <c r="C39" i="1"/>
  <c r="E39" i="1"/>
  <c r="C38" i="1"/>
  <c r="G38" i="1"/>
  <c r="G28" i="1"/>
  <c r="E29" i="1"/>
  <c r="G29" i="1"/>
  <c r="G12" i="1"/>
  <c r="G16" i="1"/>
  <c r="I16" i="1"/>
  <c r="E13" i="1"/>
  <c r="G13" i="1"/>
  <c r="E12" i="1"/>
  <c r="C27" i="1"/>
  <c r="C26" i="1"/>
  <c r="C25" i="1"/>
  <c r="C24" i="1"/>
  <c r="C23" i="1"/>
  <c r="G27" i="1"/>
  <c r="E27" i="1"/>
  <c r="E26" i="1"/>
  <c r="G26" i="1"/>
  <c r="G25" i="1"/>
  <c r="E25" i="1"/>
  <c r="E24" i="1"/>
  <c r="G24" i="1"/>
  <c r="G23" i="1"/>
  <c r="E23" i="1"/>
  <c r="C11" i="1"/>
  <c r="E11" i="1"/>
  <c r="G11" i="1"/>
  <c r="I88" i="1"/>
  <c r="I87" i="1"/>
  <c r="I86" i="1"/>
  <c r="I85" i="1"/>
  <c r="I84" i="1"/>
  <c r="I83" i="1"/>
  <c r="I82" i="1"/>
  <c r="G88" i="1"/>
  <c r="G87" i="1"/>
  <c r="G86" i="1"/>
  <c r="G85" i="1"/>
  <c r="G84" i="1"/>
  <c r="G83" i="1"/>
  <c r="G82" i="1"/>
  <c r="E83" i="1"/>
  <c r="E82" i="1"/>
  <c r="E81" i="1"/>
  <c r="G81" i="1"/>
  <c r="I74" i="1"/>
  <c r="G71" i="1"/>
  <c r="C69" i="1"/>
  <c r="E69" i="1"/>
  <c r="G69" i="1"/>
  <c r="E10" i="1"/>
  <c r="I10" i="1"/>
  <c r="C10" i="1"/>
  <c r="C15" i="1"/>
  <c r="E15" i="1"/>
  <c r="G15" i="1"/>
  <c r="C9" i="1"/>
  <c r="I22" i="1"/>
  <c r="G22" i="1"/>
  <c r="E22" i="1"/>
  <c r="E9" i="1"/>
  <c r="I9" i="1"/>
  <c r="G19" i="2"/>
  <c r="G18" i="2"/>
  <c r="B1" i="2"/>
  <c r="A1"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3" i="2"/>
  <c r="G16" i="2"/>
  <c r="G15" i="2"/>
  <c r="G14" i="2"/>
  <c r="G13" i="2"/>
  <c r="G12" i="2"/>
  <c r="G11" i="2"/>
  <c r="G10" i="2"/>
  <c r="G9" i="2"/>
  <c r="G8" i="2"/>
  <c r="G7" i="2"/>
  <c r="G6" i="2"/>
  <c r="G5" i="2"/>
  <c r="G4" i="2"/>
  <c r="G3" i="2"/>
  <c r="B69" i="3"/>
  <c r="D69" i="3"/>
  <c r="F69" i="3"/>
  <c r="H69" i="3"/>
  <c r="J69" i="3"/>
  <c r="E69" i="3"/>
  <c r="G69" i="3"/>
  <c r="I69" i="3"/>
  <c r="B41" i="3"/>
  <c r="D41" i="3"/>
  <c r="F41" i="3"/>
  <c r="H41" i="3"/>
  <c r="J41" i="3"/>
  <c r="E41" i="3"/>
  <c r="G41" i="3"/>
  <c r="I41" i="3"/>
  <c r="I13" i="3"/>
  <c r="D10" i="3"/>
  <c r="D12" i="3"/>
  <c r="D14" i="3"/>
  <c r="D15" i="3"/>
  <c r="G9" i="3"/>
  <c r="F12" i="3"/>
  <c r="F14" i="3"/>
  <c r="H14" i="3"/>
  <c r="J14" i="3"/>
  <c r="G14" i="3"/>
  <c r="F15" i="3"/>
  <c r="I9" i="3"/>
  <c r="H12" i="3"/>
  <c r="J12" i="3"/>
  <c r="I12" i="3"/>
  <c r="H15" i="3"/>
  <c r="B68" i="3"/>
  <c r="D68" i="3"/>
  <c r="F68" i="3"/>
  <c r="H68" i="3"/>
  <c r="J68" i="3"/>
  <c r="I68" i="3"/>
  <c r="B40" i="3"/>
  <c r="D40" i="3"/>
  <c r="F40" i="3"/>
  <c r="H40" i="3"/>
  <c r="J40" i="3"/>
  <c r="G40" i="3"/>
  <c r="I40" i="3"/>
  <c r="J33" i="3"/>
  <c r="I33" i="3"/>
  <c r="H33" i="3"/>
  <c r="G33" i="3"/>
  <c r="F33" i="3"/>
  <c r="E33" i="3"/>
  <c r="J61" i="3"/>
  <c r="H61" i="3"/>
  <c r="F61" i="3"/>
  <c r="D4" i="3"/>
  <c r="D32" i="3"/>
  <c r="D5" i="3"/>
  <c r="D61" i="3"/>
  <c r="E5" i="3"/>
  <c r="F5" i="3"/>
  <c r="G5" i="3"/>
  <c r="H5" i="3"/>
  <c r="I5" i="3"/>
  <c r="J5" i="3"/>
  <c r="H19" i="3"/>
  <c r="I19" i="3"/>
  <c r="H21" i="3"/>
  <c r="H22" i="3"/>
  <c r="G37" i="3"/>
  <c r="I37" i="3"/>
  <c r="B38" i="3"/>
  <c r="D38" i="3"/>
  <c r="F38" i="3"/>
  <c r="J38" i="3"/>
  <c r="E38" i="3"/>
  <c r="G38" i="3"/>
  <c r="H38" i="3"/>
  <c r="I38" i="3"/>
  <c r="B39" i="3"/>
  <c r="D39" i="3"/>
  <c r="F39" i="3"/>
  <c r="J39" i="3"/>
  <c r="E39" i="3"/>
  <c r="H39" i="3"/>
  <c r="B42" i="3"/>
  <c r="D42" i="3"/>
  <c r="F42" i="3"/>
  <c r="H42" i="3"/>
  <c r="J42" i="3"/>
  <c r="E42" i="3"/>
  <c r="G42" i="3"/>
  <c r="B43" i="3"/>
  <c r="D43" i="3"/>
  <c r="F43" i="3"/>
  <c r="H43" i="3"/>
  <c r="J43" i="3"/>
  <c r="I43" i="3"/>
  <c r="H47" i="3"/>
  <c r="H48" i="3"/>
  <c r="H49" i="3"/>
  <c r="H54" i="3"/>
  <c r="B66" i="3"/>
  <c r="D66" i="3"/>
  <c r="E66" i="3"/>
  <c r="F66" i="3"/>
  <c r="J66" i="3"/>
  <c r="G66" i="3"/>
  <c r="H66" i="3"/>
  <c r="I66" i="3"/>
  <c r="B67" i="3"/>
  <c r="D67" i="3"/>
  <c r="F67" i="3"/>
  <c r="J67" i="3"/>
  <c r="E67" i="3"/>
  <c r="G67" i="3"/>
  <c r="H67" i="3"/>
  <c r="I67" i="3"/>
  <c r="B70" i="3"/>
  <c r="D70" i="3"/>
  <c r="F70" i="3"/>
  <c r="H70" i="3"/>
  <c r="J70" i="3"/>
  <c r="E70" i="3"/>
  <c r="G70" i="3"/>
  <c r="I70" i="3"/>
  <c r="B71" i="3"/>
  <c r="D71" i="3"/>
  <c r="F71" i="3"/>
  <c r="H71" i="3"/>
  <c r="J71" i="3"/>
  <c r="G71" i="3"/>
  <c r="I71" i="3"/>
  <c r="B75" i="3"/>
  <c r="D75" i="3"/>
  <c r="F75" i="3"/>
  <c r="J75" i="3"/>
  <c r="E75" i="3"/>
  <c r="G75" i="3"/>
  <c r="H75" i="3"/>
  <c r="I75" i="3"/>
  <c r="B76" i="3"/>
  <c r="D76" i="3"/>
  <c r="E76" i="3"/>
  <c r="F76" i="3"/>
  <c r="H76" i="3"/>
  <c r="J76" i="3"/>
  <c r="G76" i="3"/>
  <c r="I76" i="3"/>
  <c r="B77" i="3"/>
  <c r="D77" i="3"/>
  <c r="F77" i="3"/>
  <c r="J77" i="3"/>
  <c r="G77" i="3"/>
  <c r="H77" i="3"/>
  <c r="I77" i="3"/>
  <c r="B78" i="3"/>
  <c r="D78" i="3"/>
  <c r="E78" i="3"/>
  <c r="F78" i="3"/>
  <c r="H78" i="3"/>
  <c r="J78" i="3"/>
  <c r="G78" i="3"/>
  <c r="I78" i="3"/>
  <c r="B79" i="3"/>
  <c r="D79" i="3"/>
  <c r="F79" i="3"/>
  <c r="H79" i="3"/>
  <c r="J79" i="3"/>
  <c r="E79" i="3"/>
  <c r="G79" i="3"/>
  <c r="I79" i="3"/>
  <c r="B80" i="3"/>
  <c r="D80" i="3"/>
  <c r="F80" i="3"/>
  <c r="H80" i="3"/>
  <c r="J80" i="3"/>
  <c r="E80" i="3"/>
  <c r="G80" i="3"/>
  <c r="I80" i="3"/>
  <c r="B81" i="3"/>
  <c r="D81" i="3"/>
  <c r="F81" i="3"/>
  <c r="H81" i="3"/>
  <c r="J81" i="3"/>
  <c r="E81" i="3"/>
  <c r="G81" i="3"/>
  <c r="I81" i="3"/>
  <c r="B82" i="3"/>
  <c r="D82" i="3"/>
  <c r="F82" i="3"/>
  <c r="J82" i="3"/>
  <c r="E82" i="3"/>
  <c r="G82" i="3"/>
  <c r="H82" i="3"/>
  <c r="I82" i="3"/>
  <c r="A20" i="1"/>
  <c r="A31" i="1"/>
  <c r="D33" i="1"/>
  <c r="D34" i="1"/>
  <c r="E34" i="1"/>
  <c r="F34" i="1"/>
  <c r="G34" i="1"/>
  <c r="H34" i="1"/>
  <c r="I34" i="1"/>
  <c r="J34" i="1"/>
  <c r="E61" i="3"/>
  <c r="G61" i="3"/>
  <c r="I61" i="3"/>
  <c r="I42" i="3"/>
  <c r="G68" i="3"/>
  <c r="E77" i="3"/>
  <c r="D33" i="3"/>
  <c r="I50" i="3"/>
  <c r="C50" i="3"/>
  <c r="I25" i="3"/>
  <c r="C41" i="3"/>
  <c r="C82" i="3"/>
  <c r="C81" i="3"/>
  <c r="C80" i="3"/>
  <c r="C79" i="3"/>
  <c r="C78" i="3"/>
  <c r="C77" i="3"/>
  <c r="C76" i="3"/>
  <c r="C75" i="3"/>
  <c r="C71" i="3"/>
  <c r="C70" i="3"/>
  <c r="C67" i="3"/>
  <c r="C66" i="3"/>
  <c r="I51" i="3"/>
  <c r="I47" i="3"/>
  <c r="C43" i="3"/>
  <c r="C42" i="3"/>
  <c r="C39" i="3"/>
  <c r="C38" i="3"/>
  <c r="I26" i="3"/>
  <c r="J22" i="3"/>
  <c r="I22" i="3"/>
  <c r="E14" i="3"/>
  <c r="E19" i="3"/>
  <c r="G19" i="3"/>
  <c r="E12" i="3"/>
  <c r="C12" i="3"/>
  <c r="C69" i="3"/>
  <c r="E37" i="3"/>
  <c r="I23" i="3"/>
  <c r="J15" i="3"/>
  <c r="E15" i="3"/>
  <c r="G15" i="3"/>
  <c r="E9" i="3"/>
  <c r="I54" i="3"/>
  <c r="J21" i="3"/>
  <c r="G21" i="3"/>
  <c r="E13" i="3"/>
  <c r="I52" i="3"/>
  <c r="J48" i="3"/>
  <c r="I48" i="3"/>
  <c r="G48" i="3"/>
  <c r="I53" i="3"/>
  <c r="I49" i="3"/>
  <c r="I24" i="3"/>
  <c r="I20" i="3"/>
  <c r="C20" i="3"/>
  <c r="C40" i="3"/>
  <c r="E68" i="3"/>
  <c r="C68" i="3"/>
  <c r="E10" i="3"/>
  <c r="D60" i="3"/>
  <c r="H57" i="2"/>
  <c r="H55" i="2"/>
  <c r="H53" i="2"/>
  <c r="H51" i="2"/>
  <c r="H49" i="2"/>
  <c r="H47" i="2"/>
  <c r="H45" i="2"/>
  <c r="H43" i="2"/>
  <c r="H41" i="2"/>
  <c r="H39" i="2"/>
  <c r="H37" i="2"/>
  <c r="H35" i="2"/>
  <c r="H33" i="2"/>
  <c r="H31" i="2"/>
  <c r="H29" i="2"/>
  <c r="H27" i="2"/>
  <c r="H25" i="2"/>
  <c r="H23" i="2"/>
  <c r="H21" i="2"/>
  <c r="H19" i="2"/>
  <c r="H17" i="2"/>
  <c r="H15" i="2"/>
  <c r="H13" i="2"/>
  <c r="H11" i="2"/>
  <c r="H9" i="2"/>
  <c r="H7" i="2"/>
  <c r="H5" i="2"/>
  <c r="H3" i="2"/>
  <c r="H10" i="2"/>
  <c r="H6" i="2"/>
  <c r="H58" i="2"/>
  <c r="H56" i="2"/>
  <c r="H54" i="2"/>
  <c r="H52" i="2"/>
  <c r="H50" i="2"/>
  <c r="H48" i="2"/>
  <c r="H46" i="2"/>
  <c r="H44" i="2"/>
  <c r="H42" i="2"/>
  <c r="H40" i="2"/>
  <c r="H38" i="2"/>
  <c r="H36" i="2"/>
  <c r="H34" i="2"/>
  <c r="H32" i="2"/>
  <c r="H30" i="2"/>
  <c r="H28" i="2"/>
  <c r="H26" i="2"/>
  <c r="H24" i="2"/>
  <c r="H22" i="2"/>
  <c r="H20" i="2"/>
  <c r="H18" i="2"/>
  <c r="H16" i="2"/>
  <c r="H14" i="2"/>
  <c r="H12" i="2"/>
  <c r="H8" i="2"/>
  <c r="H4" i="2"/>
  <c r="I21" i="3"/>
  <c r="I14" i="3"/>
  <c r="C14" i="3"/>
  <c r="G12" i="3"/>
  <c r="E43" i="3"/>
  <c r="C23" i="3"/>
  <c r="E23" i="3"/>
  <c r="C48" i="3"/>
  <c r="E48" i="3"/>
  <c r="G43" i="3"/>
  <c r="I39" i="3"/>
  <c r="G39" i="3"/>
  <c r="E40" i="3"/>
  <c r="C22" i="3"/>
  <c r="G22" i="3"/>
  <c r="C21" i="3"/>
  <c r="E21" i="3"/>
  <c r="I15" i="3"/>
  <c r="C15" i="3"/>
  <c r="E71" i="3"/>
</calcChain>
</file>

<file path=xl/sharedStrings.xml><?xml version="1.0" encoding="utf-8"?>
<sst xmlns="http://schemas.openxmlformats.org/spreadsheetml/2006/main" count="3198" uniqueCount="2584">
  <si>
    <t>Number</t>
  </si>
  <si>
    <t>All students</t>
  </si>
  <si>
    <t>Māori</t>
  </si>
  <si>
    <t>Pasifika</t>
  </si>
  <si>
    <t>Male</t>
  </si>
  <si>
    <t>Female</t>
  </si>
  <si>
    <t>Well below</t>
  </si>
  <si>
    <t>Below</t>
  </si>
  <si>
    <t>At</t>
  </si>
  <si>
    <t>Above</t>
  </si>
  <si>
    <t>Proportion</t>
  </si>
  <si>
    <t>Total</t>
  </si>
  <si>
    <t>After 1 year at school</t>
  </si>
  <si>
    <t>After 2 years at school</t>
  </si>
  <si>
    <t>After 3 years at school</t>
  </si>
  <si>
    <t>End of Year 4</t>
  </si>
  <si>
    <t>End of Year 5</t>
  </si>
  <si>
    <t>End of Year 6</t>
  </si>
  <si>
    <t>End of Year 7</t>
  </si>
  <si>
    <t>End of Year 8</t>
  </si>
  <si>
    <t>Name:</t>
  </si>
  <si>
    <t>Number:</t>
  </si>
  <si>
    <t>Maths</t>
  </si>
  <si>
    <t>Reading</t>
  </si>
  <si>
    <t>Writing</t>
  </si>
  <si>
    <t>WB</t>
  </si>
  <si>
    <t>Asian</t>
  </si>
  <si>
    <t>European/Pākehā/ Other European</t>
  </si>
  <si>
    <t>School_ID</t>
  </si>
  <si>
    <t>CurriculumArea</t>
  </si>
  <si>
    <t>YearLevel</t>
  </si>
  <si>
    <t>Gender</t>
  </si>
  <si>
    <t>Ethnic</t>
  </si>
  <si>
    <t>OTJ</t>
  </si>
  <si>
    <t>Count</t>
  </si>
  <si>
    <t>READ</t>
  </si>
  <si>
    <t>M</t>
  </si>
  <si>
    <t>F</t>
  </si>
  <si>
    <t>BE</t>
  </si>
  <si>
    <t>AT</t>
  </si>
  <si>
    <t>AB</t>
  </si>
  <si>
    <t>WRIT</t>
  </si>
  <si>
    <t>MATH</t>
  </si>
  <si>
    <t>MOE</t>
  </si>
  <si>
    <t>Date:</t>
  </si>
  <si>
    <t>European/Pākehā/Other European</t>
  </si>
  <si>
    <t>ValidationPass</t>
  </si>
  <si>
    <t>Te Kao School</t>
  </si>
  <si>
    <t>Taipa Area School</t>
  </si>
  <si>
    <t>Kaitaia College</t>
  </si>
  <si>
    <t>Whangaroa College</t>
  </si>
  <si>
    <t>Kerikeri High School</t>
  </si>
  <si>
    <t>Broadwood Area School</t>
  </si>
  <si>
    <t>Okaihau College</t>
  </si>
  <si>
    <t>Bay of Islands College</t>
  </si>
  <si>
    <t>Northland College</t>
  </si>
  <si>
    <t>Te Kura Taumata o Panguru</t>
  </si>
  <si>
    <t>Opononi Area School</t>
  </si>
  <si>
    <t>Tauraroa Area School</t>
  </si>
  <si>
    <t>Kamo High School</t>
  </si>
  <si>
    <t>Tikipunga High School</t>
  </si>
  <si>
    <t>Whangarei Boys' High School</t>
  </si>
  <si>
    <t>Whangarei Girls' High School</t>
  </si>
  <si>
    <t>Pompallier Catholic College</t>
  </si>
  <si>
    <t>Mangakahia Area School</t>
  </si>
  <si>
    <t>Dargaville High School</t>
  </si>
  <si>
    <t>Bream Bay College</t>
  </si>
  <si>
    <t>Otamatea High School</t>
  </si>
  <si>
    <t>Ruawai College</t>
  </si>
  <si>
    <t>Rodney College</t>
  </si>
  <si>
    <t>Mahurangi College</t>
  </si>
  <si>
    <t>Orewa College</t>
  </si>
  <si>
    <t>Kaipara College</t>
  </si>
  <si>
    <t>Long Bay College</t>
  </si>
  <si>
    <t>Rangitoto College</t>
  </si>
  <si>
    <t>Kristin School</t>
  </si>
  <si>
    <t>Glenfield College</t>
  </si>
  <si>
    <t>Birkenhead College</t>
  </si>
  <si>
    <t>Northcote College</t>
  </si>
  <si>
    <t>Hato Petera College</t>
  </si>
  <si>
    <t>Carmel College</t>
  </si>
  <si>
    <t>Takapuna Grammar School</t>
  </si>
  <si>
    <t>Westlake Boys' High School</t>
  </si>
  <si>
    <t>Westlake Girls' High School</t>
  </si>
  <si>
    <t>Rosmini College</t>
  </si>
  <si>
    <t>Rutherford College</t>
  </si>
  <si>
    <t>Macleans College</t>
  </si>
  <si>
    <t>Green Bay High School</t>
  </si>
  <si>
    <t>Massey High School</t>
  </si>
  <si>
    <t>Waitakere College</t>
  </si>
  <si>
    <t>Henderson High School</t>
  </si>
  <si>
    <t>Liston College</t>
  </si>
  <si>
    <t>St Dominic's Catholic College (Henderson)</t>
  </si>
  <si>
    <t>Western Springs College</t>
  </si>
  <si>
    <t>Selwyn College</t>
  </si>
  <si>
    <t>St Mary's College (Ponsonby)</t>
  </si>
  <si>
    <t>St Paul's College (Ponsonby)</t>
  </si>
  <si>
    <t>Tyndale Park Christian School</t>
  </si>
  <si>
    <t>Auckland Girls' Grammar School</t>
  </si>
  <si>
    <t>Auckland Grammar</t>
  </si>
  <si>
    <t>Tamaki College</t>
  </si>
  <si>
    <t>Tangaroa College</t>
  </si>
  <si>
    <t>Sacred Heart College (Auckland)</t>
  </si>
  <si>
    <t>Saint Kentigern Girls' School</t>
  </si>
  <si>
    <t>Baradene College</t>
  </si>
  <si>
    <t>St Peter's College (Epsom)</t>
  </si>
  <si>
    <t>Marcellin College</t>
  </si>
  <si>
    <t>Epsom Girls Grammar School</t>
  </si>
  <si>
    <t>Glendowie College</t>
  </si>
  <si>
    <t>Dilworth School</t>
  </si>
  <si>
    <t>Diocesan School For Girls</t>
  </si>
  <si>
    <t>St Cuthbert's College (Epsom)</t>
  </si>
  <si>
    <t>Mt Albert Grammar School</t>
  </si>
  <si>
    <t>Marist College</t>
  </si>
  <si>
    <t>Hebron Christian College (Auckland)</t>
  </si>
  <si>
    <t>Mt Roskill Grammar</t>
  </si>
  <si>
    <t>Lynfield College</t>
  </si>
  <si>
    <t>Bethlehem College</t>
  </si>
  <si>
    <t>Avondale College</t>
  </si>
  <si>
    <t>Edgewater College</t>
  </si>
  <si>
    <t>Pakuranga College</t>
  </si>
  <si>
    <t>St Kentigern College (Pakuranga)</t>
  </si>
  <si>
    <t>Aidanfield Christian School</t>
  </si>
  <si>
    <t>Kelston Boys' High School</t>
  </si>
  <si>
    <t>Kelston Girls' College</t>
  </si>
  <si>
    <t>One Tree Hill College</t>
  </si>
  <si>
    <t>Onehunga High School</t>
  </si>
  <si>
    <t>Howick College</t>
  </si>
  <si>
    <t>Otahuhu College</t>
  </si>
  <si>
    <t>Kings College</t>
  </si>
  <si>
    <t>McAuley High School</t>
  </si>
  <si>
    <t>Mangere College</t>
  </si>
  <si>
    <t>Auckland Seventh-Day Adventist H S</t>
  </si>
  <si>
    <t>De La Salle College</t>
  </si>
  <si>
    <t>Papatoetoe High School</t>
  </si>
  <si>
    <t>Aorere College</t>
  </si>
  <si>
    <t>Sir Edmund Hillary Collegiate Senior School</t>
  </si>
  <si>
    <t>Manurewa High School</t>
  </si>
  <si>
    <t>James Cook High School</t>
  </si>
  <si>
    <t>Papakura High School</t>
  </si>
  <si>
    <t>Rosehill College</t>
  </si>
  <si>
    <t>Pukekohe High School</t>
  </si>
  <si>
    <t>Wesley College</t>
  </si>
  <si>
    <t>Waiuku College</t>
  </si>
  <si>
    <t>Tuakau College</t>
  </si>
  <si>
    <t>Onewhero Area School</t>
  </si>
  <si>
    <t>Coromandel Area School</t>
  </si>
  <si>
    <t>Mercury Bay Area School</t>
  </si>
  <si>
    <t>Thames High School</t>
  </si>
  <si>
    <t>Hauraki Plains College</t>
  </si>
  <si>
    <t>Paeroa College</t>
  </si>
  <si>
    <t>Waihi College</t>
  </si>
  <si>
    <t>Te Kauwhata College</t>
  </si>
  <si>
    <t>Te Aroha College</t>
  </si>
  <si>
    <t>Katikati College</t>
  </si>
  <si>
    <t>Mt Maunganui College</t>
  </si>
  <si>
    <t>Huntly College</t>
  </si>
  <si>
    <t>Otumoetai College</t>
  </si>
  <si>
    <t>Tauranga Boys' College</t>
  </si>
  <si>
    <t>Tauranga Girls' College</t>
  </si>
  <si>
    <t>Te Puke High School</t>
  </si>
  <si>
    <t>Matamata College</t>
  </si>
  <si>
    <t>Raglan Area School</t>
  </si>
  <si>
    <t>Morrinsville College</t>
  </si>
  <si>
    <t>Ngaruawahia High School</t>
  </si>
  <si>
    <t>Fairfield College</t>
  </si>
  <si>
    <t>St Paul's Collegiate (Hamilton)</t>
  </si>
  <si>
    <t>Hamilton Boys' High School</t>
  </si>
  <si>
    <t>Hamilton Girls' High School</t>
  </si>
  <si>
    <t>Raphael House Rudolf Steiner Area School</t>
  </si>
  <si>
    <t>Flaxmere College</t>
  </si>
  <si>
    <t>Fraser High School</t>
  </si>
  <si>
    <t>St John's College (Hillcrest)</t>
  </si>
  <si>
    <t>Melville High School</t>
  </si>
  <si>
    <t>Hillcrest High School</t>
  </si>
  <si>
    <t>Sacred Heart Girls' College (Ham)</t>
  </si>
  <si>
    <t>Waikato Diocesan School For Girls</t>
  </si>
  <si>
    <t>St Peter's School (Cambridge)</t>
  </si>
  <si>
    <t>Cambridge High School</t>
  </si>
  <si>
    <t>Trident High School</t>
  </si>
  <si>
    <t>Whakatane High School</t>
  </si>
  <si>
    <t>Edgecumbe College</t>
  </si>
  <si>
    <t>Te Awamutu College</t>
  </si>
  <si>
    <t>Opotiki College</t>
  </si>
  <si>
    <t>Western Heights High School</t>
  </si>
  <si>
    <t>Rotorua Boys' High School</t>
  </si>
  <si>
    <t>Rotorua Girls' High School</t>
  </si>
  <si>
    <t>Rotorua Lakes High School</t>
  </si>
  <si>
    <t>Otorohanga College</t>
  </si>
  <si>
    <t>Tokoroa High School</t>
  </si>
  <si>
    <t>Forest View High School</t>
  </si>
  <si>
    <t>Te Kuiti High School</t>
  </si>
  <si>
    <t>Benneydale School</t>
  </si>
  <si>
    <t>Piopio College</t>
  </si>
  <si>
    <t>Reporoa College</t>
  </si>
  <si>
    <t>Tauhara College</t>
  </si>
  <si>
    <t>Taupo-nui-a-Tia College</t>
  </si>
  <si>
    <t>Taumarunui High School</t>
  </si>
  <si>
    <t>Waitara High School</t>
  </si>
  <si>
    <t>New Plymouth Boys' High School</t>
  </si>
  <si>
    <t>New Plymouth Girls' High School</t>
  </si>
  <si>
    <t>Spotswood College</t>
  </si>
  <si>
    <t>Sacred Heart Girls' College (N Plymouth)</t>
  </si>
  <si>
    <t>Francis Douglas Memorial College</t>
  </si>
  <si>
    <t>Ohura Valley Primary</t>
  </si>
  <si>
    <t>Inglewood High School</t>
  </si>
  <si>
    <t>Stratford High School</t>
  </si>
  <si>
    <t>St Mary's Diocesan School (Stratford)</t>
  </si>
  <si>
    <t>Opunake High School</t>
  </si>
  <si>
    <t>Hawera High School</t>
  </si>
  <si>
    <t>Ruapehu College</t>
  </si>
  <si>
    <t>Patea Area School</t>
  </si>
  <si>
    <t>Wanganui High School</t>
  </si>
  <si>
    <t>Cullinane College</t>
  </si>
  <si>
    <t>Longburn Adventist College</t>
  </si>
  <si>
    <t>Wanganui Collegiate School</t>
  </si>
  <si>
    <t>Rangitikei College</t>
  </si>
  <si>
    <t>Nga Tawa Diocesan School</t>
  </si>
  <si>
    <t>Feilding High School</t>
  </si>
  <si>
    <t>Awatapu College</t>
  </si>
  <si>
    <t>Hato Paora College</t>
  </si>
  <si>
    <t>Freyberg High School</t>
  </si>
  <si>
    <t>Queen Elizabeth College</t>
  </si>
  <si>
    <t>Palmerston North Boys' High School</t>
  </si>
  <si>
    <t>Palmerston North Girls' High School</t>
  </si>
  <si>
    <t>St Peter's College (Palmerston North)</t>
  </si>
  <si>
    <t>Manawatu College</t>
  </si>
  <si>
    <t>Ngata Memorial College</t>
  </si>
  <si>
    <t>Lytton High School</t>
  </si>
  <si>
    <t>Gisborne Boys' High School</t>
  </si>
  <si>
    <t>Gisborne Girls' High School</t>
  </si>
  <si>
    <t>Campion College</t>
  </si>
  <si>
    <t>Tolaga Bay Area School</t>
  </si>
  <si>
    <t>Wairoa College</t>
  </si>
  <si>
    <t>Taradale High School</t>
  </si>
  <si>
    <t>Napier Boys' High School</t>
  </si>
  <si>
    <t>Napier Girls' High School</t>
  </si>
  <si>
    <t>Tamatea High School</t>
  </si>
  <si>
    <t>Sacred Heart College (Napier)</t>
  </si>
  <si>
    <t>William Colenso College</t>
  </si>
  <si>
    <t>Te Wharekura o Ruatoki</t>
  </si>
  <si>
    <t>St Joseph's Maori Girls' College</t>
  </si>
  <si>
    <t>Havelock North High School</t>
  </si>
  <si>
    <t>Iona College</t>
  </si>
  <si>
    <t>Woodford House</t>
  </si>
  <si>
    <t>St John's College (Hastings)</t>
  </si>
  <si>
    <t>Hastings Boys' High School</t>
  </si>
  <si>
    <t>Hastings Girls' High School</t>
  </si>
  <si>
    <t>Karamu High School</t>
  </si>
  <si>
    <t>Lindisfarne College</t>
  </si>
  <si>
    <t>Taikura Rudolf Steiner School</t>
  </si>
  <si>
    <t>Te Aute College</t>
  </si>
  <si>
    <t>Central Hawkes Bay College</t>
  </si>
  <si>
    <t>Dannevirke High School</t>
  </si>
  <si>
    <t>Tararua College</t>
  </si>
  <si>
    <t>Horowhenua College</t>
  </si>
  <si>
    <t>Waiopehu College</t>
  </si>
  <si>
    <t>Kaitaia Abundant Life School</t>
  </si>
  <si>
    <t>Otaki College</t>
  </si>
  <si>
    <t>Wairarapa College</t>
  </si>
  <si>
    <t>Solway College</t>
  </si>
  <si>
    <t>Makoura College</t>
  </si>
  <si>
    <t>Chanel College</t>
  </si>
  <si>
    <t>Rathkeale College</t>
  </si>
  <si>
    <t>St Matthew's Collegiate (Masterton)</t>
  </si>
  <si>
    <t>Kapiti College</t>
  </si>
  <si>
    <t>Paraparaumu College</t>
  </si>
  <si>
    <t>Kuranui College</t>
  </si>
  <si>
    <t>Upper Hutt College</t>
  </si>
  <si>
    <t>Heretaunga College</t>
  </si>
  <si>
    <t>St Patrick's College (Silverstream)</t>
  </si>
  <si>
    <t>Aotea College</t>
  </si>
  <si>
    <t>Mana College</t>
  </si>
  <si>
    <t>Porirua College</t>
  </si>
  <si>
    <t>Bishop Viard College</t>
  </si>
  <si>
    <t>Tawa College</t>
  </si>
  <si>
    <t>Taita College</t>
  </si>
  <si>
    <t>Naenae College</t>
  </si>
  <si>
    <t>St Bernard's College</t>
  </si>
  <si>
    <t>Hutt Valley High School</t>
  </si>
  <si>
    <t>Sacred Heart College (Lower Hutt)</t>
  </si>
  <si>
    <t>Chilton St James School</t>
  </si>
  <si>
    <t>St Oran's College</t>
  </si>
  <si>
    <t>Waipa Christian School</t>
  </si>
  <si>
    <t>Newlands College</t>
  </si>
  <si>
    <t>Onslow College</t>
  </si>
  <si>
    <t>Wellington Girls' College</t>
  </si>
  <si>
    <t>Wellington High School and Com Ed Centre</t>
  </si>
  <si>
    <t>Wellington East Girls' College</t>
  </si>
  <si>
    <t>Wellington College</t>
  </si>
  <si>
    <t>St Patrick's College (Kilbirnie)</t>
  </si>
  <si>
    <t>Rongotai College</t>
  </si>
  <si>
    <t>Queen Margaret College</t>
  </si>
  <si>
    <t>Samuel Marsden Collegiate School</t>
  </si>
  <si>
    <t>Scots College</t>
  </si>
  <si>
    <t>Otamatea Christian School</t>
  </si>
  <si>
    <t>St Catherines College (Kilbirnie)</t>
  </si>
  <si>
    <t>St Mary's College (Wellington)</t>
  </si>
  <si>
    <t>Queen Charlotte College</t>
  </si>
  <si>
    <t>Marlborough Boys' College</t>
  </si>
  <si>
    <t>Marlborough Girls' College</t>
  </si>
  <si>
    <t>Collingwood Area School</t>
  </si>
  <si>
    <t>Rai Valley Area School</t>
  </si>
  <si>
    <t>Golden Bay High School</t>
  </si>
  <si>
    <t>Nayland College</t>
  </si>
  <si>
    <t>Nelson College</t>
  </si>
  <si>
    <t>Nelson College For Girls</t>
  </si>
  <si>
    <t>Waimea College</t>
  </si>
  <si>
    <t>Tapawera Area School</t>
  </si>
  <si>
    <t>Motueka High School</t>
  </si>
  <si>
    <t>Murchison Area School</t>
  </si>
  <si>
    <t>Karamea Area School</t>
  </si>
  <si>
    <t>Buller High School</t>
  </si>
  <si>
    <t>Greymouth High School</t>
  </si>
  <si>
    <t>John Paul II High School</t>
  </si>
  <si>
    <t>Westland High School</t>
  </si>
  <si>
    <t>South Westland Area School</t>
  </si>
  <si>
    <t>Kaikoura High School</t>
  </si>
  <si>
    <t>Amuri Area School</t>
  </si>
  <si>
    <t>Cheviot Area School</t>
  </si>
  <si>
    <t>Oxford Area School</t>
  </si>
  <si>
    <t>Hurunui College</t>
  </si>
  <si>
    <t>Rangiora High School</t>
  </si>
  <si>
    <t>Kaiapoi High School</t>
  </si>
  <si>
    <t>St Bedes College</t>
  </si>
  <si>
    <t>Papanui High School</t>
  </si>
  <si>
    <t>Christchurch Adventist School</t>
  </si>
  <si>
    <t>St Andrew's College (Christchurch)</t>
  </si>
  <si>
    <t>Burnside High School</t>
  </si>
  <si>
    <t>Mairehau High School</t>
  </si>
  <si>
    <t>Shirley Boys' High School</t>
  </si>
  <si>
    <t>Aranui High School</t>
  </si>
  <si>
    <t>Avonside Girls' High School</t>
  </si>
  <si>
    <t>Rangi Ruru Girls' School</t>
  </si>
  <si>
    <t>Villa Maria College</t>
  </si>
  <si>
    <t>Christchurch Boys' High School</t>
  </si>
  <si>
    <t>Mangakino Area School</t>
  </si>
  <si>
    <t>Christ's College</t>
  </si>
  <si>
    <t>St Thomas of Canterbury College</t>
  </si>
  <si>
    <t>St Margaret's College</t>
  </si>
  <si>
    <t>Riccarton High School</t>
  </si>
  <si>
    <t>Middleton Grange School</t>
  </si>
  <si>
    <t>Hagley Community College</t>
  </si>
  <si>
    <t>Linwood College</t>
  </si>
  <si>
    <t>Hornby High School</t>
  </si>
  <si>
    <t>Hillmorton High School</t>
  </si>
  <si>
    <t>Cashmere High School</t>
  </si>
  <si>
    <t>Hillview Christian School</t>
  </si>
  <si>
    <t>Marian College</t>
  </si>
  <si>
    <t>Westminster Christian School</t>
  </si>
  <si>
    <t>Darfield High School</t>
  </si>
  <si>
    <t>Lincoln High School</t>
  </si>
  <si>
    <t>Mount Hutt College</t>
  </si>
  <si>
    <t>Ellesmere College</t>
  </si>
  <si>
    <t>Akaroa Area School</t>
  </si>
  <si>
    <t>Ashburton College</t>
  </si>
  <si>
    <t>Geraldine High School</t>
  </si>
  <si>
    <t>Mackenzie College</t>
  </si>
  <si>
    <t>Opihi College</t>
  </si>
  <si>
    <t>Craighead Diocesan School</t>
  </si>
  <si>
    <t>Roncalli College</t>
  </si>
  <si>
    <t>Mountainview High School</t>
  </si>
  <si>
    <t>Timaru Boys' High School</t>
  </si>
  <si>
    <t>Timaru Girls' High School</t>
  </si>
  <si>
    <t>Waimate High School</t>
  </si>
  <si>
    <t>Waitaki Valley School</t>
  </si>
  <si>
    <t>Waitaki Boys' High School</t>
  </si>
  <si>
    <t>Waitaki Girls' High School</t>
  </si>
  <si>
    <t>The Cathedral Grammar School</t>
  </si>
  <si>
    <t>St Kevins College (Oamaru)</t>
  </si>
  <si>
    <t>Maniototo Area School</t>
  </si>
  <si>
    <t>East Otago High School</t>
  </si>
  <si>
    <t>Dunstan High School</t>
  </si>
  <si>
    <t>Cromwell College</t>
  </si>
  <si>
    <t>Wakatipu High School</t>
  </si>
  <si>
    <t>Roxburgh Area School</t>
  </si>
  <si>
    <t>Logan Park High School</t>
  </si>
  <si>
    <t>Otago Boys' High School</t>
  </si>
  <si>
    <t>Otago Girls' High School</t>
  </si>
  <si>
    <t>St Hildas Collegiate</t>
  </si>
  <si>
    <t>Kaikorai Valley College</t>
  </si>
  <si>
    <t>Bayfield High School</t>
  </si>
  <si>
    <t>Kings High School (Dunedin)</t>
  </si>
  <si>
    <t>Queens High School</t>
  </si>
  <si>
    <t>Columba College</t>
  </si>
  <si>
    <t>John McGlashan College</t>
  </si>
  <si>
    <t>Lawrence Area School</t>
  </si>
  <si>
    <t>Blue Mountain College</t>
  </si>
  <si>
    <t>Tokomairiro High School</t>
  </si>
  <si>
    <t>South Otago High School</t>
  </si>
  <si>
    <t>The Catlins Area School</t>
  </si>
  <si>
    <t>Northern Southland College</t>
  </si>
  <si>
    <t>Gore High School</t>
  </si>
  <si>
    <t>St Peter's College (Gore)</t>
  </si>
  <si>
    <t>Takitimu Primary School</t>
  </si>
  <si>
    <t>Central Southland College</t>
  </si>
  <si>
    <t>Fiordland College</t>
  </si>
  <si>
    <t>Menzies College</t>
  </si>
  <si>
    <t>Waiau Area School</t>
  </si>
  <si>
    <t>Southland Boys' High School</t>
  </si>
  <si>
    <t>Southland Girls' High School</t>
  </si>
  <si>
    <t>Verdon College</t>
  </si>
  <si>
    <t>Aparima College</t>
  </si>
  <si>
    <t>Rangiora New Life School</t>
  </si>
  <si>
    <t>Rudolf Steiner School (Chch)</t>
  </si>
  <si>
    <t>Richmond View School</t>
  </si>
  <si>
    <t>Faith City School</t>
  </si>
  <si>
    <t>Michael Park School</t>
  </si>
  <si>
    <t>Odyssey House School (Auckland)</t>
  </si>
  <si>
    <t>Whangamata Area School</t>
  </si>
  <si>
    <t>Excellere College</t>
  </si>
  <si>
    <t>Kingsway School</t>
  </si>
  <si>
    <t>Hukarere College</t>
  </si>
  <si>
    <t>Springbank School</t>
  </si>
  <si>
    <t>Totara College of Accelerated Learning</t>
  </si>
  <si>
    <t>Pinehurst School</t>
  </si>
  <si>
    <t>ACG Strathallan</t>
  </si>
  <si>
    <t>Hastings Christian School</t>
  </si>
  <si>
    <t>Hamilton Christian School</t>
  </si>
  <si>
    <t>Southern Cross Campus</t>
  </si>
  <si>
    <t>Kadimah School</t>
  </si>
  <si>
    <t>St Dominic's College</t>
  </si>
  <si>
    <t>Pukekohe Christian School</t>
  </si>
  <si>
    <t>Immanuel Christian School</t>
  </si>
  <si>
    <t>Carey College</t>
  </si>
  <si>
    <t>Mana Tamariki</t>
  </si>
  <si>
    <t>Manukau Christian School</t>
  </si>
  <si>
    <t>Zayed College for Girls</t>
  </si>
  <si>
    <t>Westmount School</t>
  </si>
  <si>
    <t>Auckland International College</t>
  </si>
  <si>
    <t>The Bridge Academy</t>
  </si>
  <si>
    <t>Tongariro School</t>
  </si>
  <si>
    <t>Wainuiomata High School</t>
  </si>
  <si>
    <t>City Impact Church School</t>
  </si>
  <si>
    <t>Aquinas College</t>
  </si>
  <si>
    <t>Wentworth College</t>
  </si>
  <si>
    <t>Mt Hobson Middle School</t>
  </si>
  <si>
    <t>Nga Taiatea Wharekura</t>
  </si>
  <si>
    <t>Sancta Maria College</t>
  </si>
  <si>
    <t>Putaruru College</t>
  </si>
  <si>
    <t>Taieri College</t>
  </si>
  <si>
    <t>Reefton Area School</t>
  </si>
  <si>
    <t>Te Kura o Hirangi</t>
  </si>
  <si>
    <t>Kelston Deaf Education Centre</t>
  </si>
  <si>
    <t>Drury Christian School</t>
  </si>
  <si>
    <t>Kimi Ora School</t>
  </si>
  <si>
    <t>Kingslea School</t>
  </si>
  <si>
    <t>Van Asch Deaf Education Centre</t>
  </si>
  <si>
    <t>Halswell Residential College</t>
  </si>
  <si>
    <t>Carlson School (Cerebral Palsy)</t>
  </si>
  <si>
    <t>Salisbury School (Nelson)</t>
  </si>
  <si>
    <t>Twizel Area School</t>
  </si>
  <si>
    <t>Ponatahi Christian School</t>
  </si>
  <si>
    <t>Waiheke High School</t>
  </si>
  <si>
    <t>Catholic Cathedral College</t>
  </si>
  <si>
    <t>John Paul College</t>
  </si>
  <si>
    <t>Mt Aspiring College</t>
  </si>
  <si>
    <t>Kavanagh College</t>
  </si>
  <si>
    <t>Waikato Waldorf School ( Rudolf Steiner)</t>
  </si>
  <si>
    <t>Al-Madinah School</t>
  </si>
  <si>
    <t>Te Kura Toitu o Te Whaiti-nui-a-Toi</t>
  </si>
  <si>
    <t>Samuel Marsden Collegiate School -Whitby</t>
  </si>
  <si>
    <t>MindAlive</t>
  </si>
  <si>
    <t>Taihape Area School</t>
  </si>
  <si>
    <t>Coastal Taranaki School</t>
  </si>
  <si>
    <t>James Hargest College</t>
  </si>
  <si>
    <t>Tangaroa College Teen Parent Unit</t>
  </si>
  <si>
    <t>Holy Family School (Wanaka)</t>
  </si>
  <si>
    <t>Te Wainui a Rua</t>
  </si>
  <si>
    <t>Albany Senior High School</t>
  </si>
  <si>
    <t>Ormiston Senior College</t>
  </si>
  <si>
    <t>Stonefields School</t>
  </si>
  <si>
    <t>Maraekakaho School</t>
  </si>
  <si>
    <t>Te Wharekura o Te Kaokaoroa o Patetere</t>
  </si>
  <si>
    <t>Mission Heights Primary School</t>
  </si>
  <si>
    <t>ACG Sunderland</t>
  </si>
  <si>
    <t>Te Totara Primary School</t>
  </si>
  <si>
    <t>Hingaia Peninsula School</t>
  </si>
  <si>
    <t>Te Kura o Nga Ruahine Rangi</t>
  </si>
  <si>
    <t>Kumeroa-Hopelands School</t>
  </si>
  <si>
    <t>KingsGate School</t>
  </si>
  <si>
    <t>Golden Grove School</t>
  </si>
  <si>
    <t>Wentworth Primary</t>
  </si>
  <si>
    <t>Big Rock Primary School</t>
  </si>
  <si>
    <t>Ashburton Christian School</t>
  </si>
  <si>
    <t>Seven Oaks School</t>
  </si>
  <si>
    <t>Amesbury School</t>
  </si>
  <si>
    <t>City Impact Church School (Secondary)</t>
  </si>
  <si>
    <t>Sancta Maria Catholic Primary School</t>
  </si>
  <si>
    <t>Huanui College</t>
  </si>
  <si>
    <t>Silverstream Christian School</t>
  </si>
  <si>
    <t>Te Karaka Area School</t>
  </si>
  <si>
    <t>Chapman College</t>
  </si>
  <si>
    <t>Te Kura Maori o Nga Tapuwae</t>
  </si>
  <si>
    <t>Kia Aroha College</t>
  </si>
  <si>
    <t>Tai Wananga</t>
  </si>
  <si>
    <t>Kingsview School</t>
  </si>
  <si>
    <t>Pa Harakeke Teen Parent Unit</t>
  </si>
  <si>
    <t>Te Wharekura o Nga Purapura o Te Aroha</t>
  </si>
  <si>
    <t>Bathgate Park School</t>
  </si>
  <si>
    <t>Carisbrook School</t>
  </si>
  <si>
    <t>Te Whata Tau o Putauaki</t>
  </si>
  <si>
    <t>Kawerau Putauaki School</t>
  </si>
  <si>
    <t>Murupara Area School</t>
  </si>
  <si>
    <t>Kahurangi School</t>
  </si>
  <si>
    <t>Tarawera High School</t>
  </si>
  <si>
    <t>Nelson Teen Parent Unit</t>
  </si>
  <si>
    <t>Waikato Montessori Education Centre</t>
  </si>
  <si>
    <t>Levin Teen Parent Unit</t>
  </si>
  <si>
    <t>Eden Christian Academy</t>
  </si>
  <si>
    <t>Ao Tawhiti Unlimited Discovery</t>
  </si>
  <si>
    <t>Waitakiri Primary School</t>
  </si>
  <si>
    <t>Lyttelton Primary School</t>
  </si>
  <si>
    <t>South Auckland Middle School</t>
  </si>
  <si>
    <t>Te Kura Hourua o Whangarei Terenga Paraoa</t>
  </si>
  <si>
    <t>The Rise Up Academy</t>
  </si>
  <si>
    <t>Vanguard Military School</t>
  </si>
  <si>
    <t>Seven Oaks Secondary School</t>
  </si>
  <si>
    <t>Te Tipu Whenua o Pa Harakeke</t>
  </si>
  <si>
    <t>Ahipara School</t>
  </si>
  <si>
    <t>Aranga School</t>
  </si>
  <si>
    <t>Arapohue School</t>
  </si>
  <si>
    <t>Awanui School</t>
  </si>
  <si>
    <t>Blomfield Special School and Resource Ctre</t>
  </si>
  <si>
    <t>Dargaville Intermediate</t>
  </si>
  <si>
    <t>Dargaville Primary School</t>
  </si>
  <si>
    <t>Glenbervie School</t>
  </si>
  <si>
    <t>Herekino School</t>
  </si>
  <si>
    <t>Hikurangi School</t>
  </si>
  <si>
    <t>Hora Hora School (Te Mai)</t>
  </si>
  <si>
    <t>Horeke School</t>
  </si>
  <si>
    <t>Hukerenui School Years 1-8</t>
  </si>
  <si>
    <t>Hurupaki School</t>
  </si>
  <si>
    <t>Kaeo School</t>
  </si>
  <si>
    <t>Kaihu Valley School</t>
  </si>
  <si>
    <t>Kaikohe East School</t>
  </si>
  <si>
    <t>Kaikohe Intermediate</t>
  </si>
  <si>
    <t>Kaikohe West School</t>
  </si>
  <si>
    <t>Kaingaroa School (Kaitaia)</t>
  </si>
  <si>
    <t>Kaitaia Intermediate</t>
  </si>
  <si>
    <t>Kaitaia School</t>
  </si>
  <si>
    <t>Kaiwaka School</t>
  </si>
  <si>
    <t>Totara Grove School</t>
  </si>
  <si>
    <t>Kamo Intermediate</t>
  </si>
  <si>
    <t>Kamo School</t>
  </si>
  <si>
    <t>Karetu School</t>
  </si>
  <si>
    <t>Kaurihohore School</t>
  </si>
  <si>
    <t>Kawakawa Primary School</t>
  </si>
  <si>
    <t>Kerikeri Primary School</t>
  </si>
  <si>
    <t>Kohukohu School</t>
  </si>
  <si>
    <t>Kokopu School</t>
  </si>
  <si>
    <t>Mangamuka School</t>
  </si>
  <si>
    <t>Mangawhai Beach School</t>
  </si>
  <si>
    <t>Mangonui School</t>
  </si>
  <si>
    <t>Matakohe School</t>
  </si>
  <si>
    <t>Matarau School</t>
  </si>
  <si>
    <t>Matauri Bay School</t>
  </si>
  <si>
    <t>Matihetihe School</t>
  </si>
  <si>
    <t>Maungakaramea School</t>
  </si>
  <si>
    <t>Maungatapere School</t>
  </si>
  <si>
    <t>Maungaturoto School</t>
  </si>
  <si>
    <t>Maunu School</t>
  </si>
  <si>
    <t>Morningside School</t>
  </si>
  <si>
    <t>Motatau School</t>
  </si>
  <si>
    <t>Ngataki School</t>
  </si>
  <si>
    <t>Ngunguru School</t>
  </si>
  <si>
    <t>Ohaeawai School</t>
  </si>
  <si>
    <t>Omanaia School</t>
  </si>
  <si>
    <t>One Tree Point School</t>
  </si>
  <si>
    <t>Onerahi School</t>
  </si>
  <si>
    <t>Opua School</t>
  </si>
  <si>
    <t>Oromahoe School</t>
  </si>
  <si>
    <t>Oruaiti School</t>
  </si>
  <si>
    <t>Otaika Valley School</t>
  </si>
  <si>
    <t>Oturu School</t>
  </si>
  <si>
    <t>Paihia School</t>
  </si>
  <si>
    <t>Pakaraka School</t>
  </si>
  <si>
    <t>Pakiri School</t>
  </si>
  <si>
    <t>Pakotai School</t>
  </si>
  <si>
    <t>Pamapuria School</t>
  </si>
  <si>
    <t>Paparoa School</t>
  </si>
  <si>
    <t>Paparore School</t>
  </si>
  <si>
    <t>Parua Bay School</t>
  </si>
  <si>
    <t>Peria School</t>
  </si>
  <si>
    <t>Pompallier Catholic School</t>
  </si>
  <si>
    <t>Poroti School</t>
  </si>
  <si>
    <t>Portland School</t>
  </si>
  <si>
    <t>Pouto School</t>
  </si>
  <si>
    <t>Pukenui School (Kaitaia)</t>
  </si>
  <si>
    <t>Pukepoto School</t>
  </si>
  <si>
    <t>Purua School</t>
  </si>
  <si>
    <t>Raurimu Avenue School</t>
  </si>
  <si>
    <t>Rawene School</t>
  </si>
  <si>
    <t>Ruakaka School</t>
  </si>
  <si>
    <t>Ruawai Primary School</t>
  </si>
  <si>
    <t>Russell School (Bay Of Islands)</t>
  </si>
  <si>
    <t>Selwyn Park School</t>
  </si>
  <si>
    <t>St Joseph's Catholic School (Dargaville)</t>
  </si>
  <si>
    <t>Te Kura o Hato Hohepa Te Kamura</t>
  </si>
  <si>
    <t>Te Kura o Hata Maria (Pawarenga)</t>
  </si>
  <si>
    <t>Tangiteroria School</t>
  </si>
  <si>
    <t>Tangowahine School</t>
  </si>
  <si>
    <t>Tapora School</t>
  </si>
  <si>
    <t>Tauhoa School</t>
  </si>
  <si>
    <t>Te Hapua School</t>
  </si>
  <si>
    <t>Te Horo School (Whangarei)</t>
  </si>
  <si>
    <t>Te Kopuru School</t>
  </si>
  <si>
    <t>Bay of Islands International Academy</t>
  </si>
  <si>
    <t>Tikipunga Primary School</t>
  </si>
  <si>
    <t>Tinopai School</t>
  </si>
  <si>
    <t>Tomarata School</t>
  </si>
  <si>
    <t>Totara North School</t>
  </si>
  <si>
    <t>Umawera School</t>
  </si>
  <si>
    <t>Waiharara School</t>
  </si>
  <si>
    <t>Waima School</t>
  </si>
  <si>
    <t>Waiotira School</t>
  </si>
  <si>
    <t>Waipu School</t>
  </si>
  <si>
    <t>Wellsford School</t>
  </si>
  <si>
    <t>Whananaki School</t>
  </si>
  <si>
    <t>Whangarei Heads School</t>
  </si>
  <si>
    <t>Whangarei Intermediate</t>
  </si>
  <si>
    <t>Whangarei School</t>
  </si>
  <si>
    <t>Whau Valley School</t>
  </si>
  <si>
    <t>Living Way Christian School</t>
  </si>
  <si>
    <t>Christian Renewal School</t>
  </si>
  <si>
    <t>Lake Taupo Christian School</t>
  </si>
  <si>
    <t>Te Rangi Aniwaniwa</t>
  </si>
  <si>
    <t>Nelson Christian Academy</t>
  </si>
  <si>
    <t>Sonrise Christian School</t>
  </si>
  <si>
    <t>Everglade School</t>
  </si>
  <si>
    <t>Wanaka Primary School</t>
  </si>
  <si>
    <t>Emmanuel Christian School</t>
  </si>
  <si>
    <t>Paeroa Christian School</t>
  </si>
  <si>
    <t>Whakatane S D A School</t>
  </si>
  <si>
    <t>Cornerstone Christian School</t>
  </si>
  <si>
    <t>Kaikohe Christian School</t>
  </si>
  <si>
    <t>Te Huruhi School</t>
  </si>
  <si>
    <t>Tasman Bay Christian School</t>
  </si>
  <si>
    <t>Maranatha Christian School</t>
  </si>
  <si>
    <t>Hawera Christian School</t>
  </si>
  <si>
    <t>Matamata Christian School</t>
  </si>
  <si>
    <t>Tauranga Waldorf School</t>
  </si>
  <si>
    <t>Wa Ora Montessori School</t>
  </si>
  <si>
    <t>Elim Christian College</t>
  </si>
  <si>
    <t>Dunedin Rudolf Steiner School</t>
  </si>
  <si>
    <t>Red Beach School</t>
  </si>
  <si>
    <t>Adventure School</t>
  </si>
  <si>
    <t>Ahuroa School</t>
  </si>
  <si>
    <t>Aka Aka School</t>
  </si>
  <si>
    <t>Albany School</t>
  </si>
  <si>
    <t>Alfriston School</t>
  </si>
  <si>
    <t>Anchorage Park School</t>
  </si>
  <si>
    <t>Arahoe School</t>
  </si>
  <si>
    <t>Ararimu School</t>
  </si>
  <si>
    <t>Ardmore School</t>
  </si>
  <si>
    <t>Arohanui Special School</t>
  </si>
  <si>
    <t>Northern Health School</t>
  </si>
  <si>
    <t>Auckland Normal Intermediate</t>
  </si>
  <si>
    <t>Avondale Intermediate</t>
  </si>
  <si>
    <t>Avondale Primary School (Auckland)</t>
  </si>
  <si>
    <t>Awhitu District School</t>
  </si>
  <si>
    <t>Sir Douglas Bader Intermediate School</t>
  </si>
  <si>
    <t>Bailey Road School</t>
  </si>
  <si>
    <t>Sir Edmund Hillary Collegiate Middle School</t>
  </si>
  <si>
    <t>Bairds Mainfreight Primary School</t>
  </si>
  <si>
    <t>Balmoral School (Auckland)</t>
  </si>
  <si>
    <t>Bayfield School</t>
  </si>
  <si>
    <t>Bayswater School</t>
  </si>
  <si>
    <t>Bayview School</t>
  </si>
  <si>
    <t>Beach Haven School</t>
  </si>
  <si>
    <t>Beachlands School</t>
  </si>
  <si>
    <t>Belmont Intermediate</t>
  </si>
  <si>
    <t>Belmont School (Auckland)</t>
  </si>
  <si>
    <t>Birdwood School</t>
  </si>
  <si>
    <t>Birkdale Intermediate</t>
  </si>
  <si>
    <t>Birkdale North School</t>
  </si>
  <si>
    <t>Birkdale Primary School</t>
  </si>
  <si>
    <t>Birkenhead School</t>
  </si>
  <si>
    <t>Blockhouse Bay Intermediate</t>
  </si>
  <si>
    <t>Blockhouse Bay School</t>
  </si>
  <si>
    <t>Bombay School</t>
  </si>
  <si>
    <t>Botany Downs School</t>
  </si>
  <si>
    <t>Brookby School</t>
  </si>
  <si>
    <t>Browns Bay School</t>
  </si>
  <si>
    <t>Bruce McLaren Intermediate</t>
  </si>
  <si>
    <t>Buckland School</t>
  </si>
  <si>
    <t>Bucklands Beach Intermediate</t>
  </si>
  <si>
    <t>Bucklands Beach Primary School</t>
  </si>
  <si>
    <t>Campbells Bay School</t>
  </si>
  <si>
    <t>Chaucer School</t>
  </si>
  <si>
    <t>Chelsea School</t>
  </si>
  <si>
    <t>Christ the King Catholic School (Owairaka)</t>
  </si>
  <si>
    <t>Churchill Park School</t>
  </si>
  <si>
    <t>Clayton Park School</t>
  </si>
  <si>
    <t>Clendon Park School</t>
  </si>
  <si>
    <t>Clevedon School</t>
  </si>
  <si>
    <t>Sir Edmund Hillary Collegiate Junior School</t>
  </si>
  <si>
    <t>Coatesville School</t>
  </si>
  <si>
    <t>Cockle Bay School</t>
  </si>
  <si>
    <t>Colwill School</t>
  </si>
  <si>
    <t>Conifer Grove School</t>
  </si>
  <si>
    <t>Cornwall Park District School</t>
  </si>
  <si>
    <t>Cosgrove School</t>
  </si>
  <si>
    <t>Dairy Flat School</t>
  </si>
  <si>
    <t>Dawson School</t>
  </si>
  <si>
    <t>Devonport School</t>
  </si>
  <si>
    <t>Dominion Road School</t>
  </si>
  <si>
    <t>Don Buck School</t>
  </si>
  <si>
    <t>Drury School</t>
  </si>
  <si>
    <t>East Tamaki School</t>
  </si>
  <si>
    <t>Edendale School (Auckland)</t>
  </si>
  <si>
    <t>Edmonton School</t>
  </si>
  <si>
    <t>Edmund Hillary School</t>
  </si>
  <si>
    <t>Ellerslie School</t>
  </si>
  <si>
    <t>Elm Park School</t>
  </si>
  <si>
    <t>Epsom Normal School</t>
  </si>
  <si>
    <t>Fairburn School</t>
  </si>
  <si>
    <t>Farm Cove Intermediate</t>
  </si>
  <si>
    <t>Favona School</t>
  </si>
  <si>
    <t>Ferguson Intermediate (Otara)</t>
  </si>
  <si>
    <t>Finlayson Park School</t>
  </si>
  <si>
    <t>Flanshaw Road School</t>
  </si>
  <si>
    <t>Flat Bush School</t>
  </si>
  <si>
    <t>Forrest Hill School</t>
  </si>
  <si>
    <t>Freemans Bay School</t>
  </si>
  <si>
    <t>Freyberg Community School</t>
  </si>
  <si>
    <t>Fruitvale Road School</t>
  </si>
  <si>
    <t>Gladstone School (Auckland)</t>
  </si>
  <si>
    <t>Glamorgan School</t>
  </si>
  <si>
    <t>Glen Eden Intermediate</t>
  </si>
  <si>
    <t>Glen Eden School</t>
  </si>
  <si>
    <t>Glen Innes School</t>
  </si>
  <si>
    <t>Glen Taylor School</t>
  </si>
  <si>
    <t>Glenavon School</t>
  </si>
  <si>
    <t>Glenbrae Primary School</t>
  </si>
  <si>
    <t>Glenbrook School</t>
  </si>
  <si>
    <t>Glendene School</t>
  </si>
  <si>
    <t>Glendowie School</t>
  </si>
  <si>
    <t>Glenfield Intermediate</t>
  </si>
  <si>
    <t>Glenfield Primary School</t>
  </si>
  <si>
    <t>Good Shepherd School (Balmoral)</t>
  </si>
  <si>
    <t>Green Bay Primary School</t>
  </si>
  <si>
    <t>Greenhithe School</t>
  </si>
  <si>
    <t>Greenmeadows Intermediate</t>
  </si>
  <si>
    <t>Grey Lynn School</t>
  </si>
  <si>
    <t>Halsey Drive School</t>
  </si>
  <si>
    <t>Harrisville School</t>
  </si>
  <si>
    <t>Hauraki School</t>
  </si>
  <si>
    <t>Hay Park School</t>
  </si>
  <si>
    <t>Helensville School</t>
  </si>
  <si>
    <t>Henderson Intermediate</t>
  </si>
  <si>
    <t>Henderson North School</t>
  </si>
  <si>
    <t>Henderson School</t>
  </si>
  <si>
    <t>Henderson South School</t>
  </si>
  <si>
    <t>Henderson Valley School</t>
  </si>
  <si>
    <t>Hillpark School</t>
  </si>
  <si>
    <t>Hillsborough School</t>
  </si>
  <si>
    <t>Hobsonville School</t>
  </si>
  <si>
    <t>Holy Cross School (Papatoetoe)</t>
  </si>
  <si>
    <t>Holy Cross Catholic School (Henderson)</t>
  </si>
  <si>
    <t>Homai School</t>
  </si>
  <si>
    <t>Howick Intermediate</t>
  </si>
  <si>
    <t>Howick Primary School</t>
  </si>
  <si>
    <t>Huapai District School</t>
  </si>
  <si>
    <t>Hunua School</t>
  </si>
  <si>
    <t>Jean Batten School</t>
  </si>
  <si>
    <t>Kaiaua School</t>
  </si>
  <si>
    <t>Kaipara Flats School</t>
  </si>
  <si>
    <t>Karaka School</t>
  </si>
  <si>
    <t>Kaukapakapa School</t>
  </si>
  <si>
    <t>Kauri Park School</t>
  </si>
  <si>
    <t>Kaurilands School</t>
  </si>
  <si>
    <t>Kedgley Intermediate</t>
  </si>
  <si>
    <t>Kelston Intermediate</t>
  </si>
  <si>
    <t>Kelston School</t>
  </si>
  <si>
    <t>Kelvin Road School</t>
  </si>
  <si>
    <t>Kingsford School</t>
  </si>
  <si>
    <t>Kohimarama School</t>
  </si>
  <si>
    <t>Konini School (Auckland)</t>
  </si>
  <si>
    <t>Koru School</t>
  </si>
  <si>
    <t>Kowhai Intermediate</t>
  </si>
  <si>
    <t>Laingholm School</t>
  </si>
  <si>
    <t>Leabank School</t>
  </si>
  <si>
    <t>Leigh School</t>
  </si>
  <si>
    <t>Lincoln Heights School</t>
  </si>
  <si>
    <t>Long Bay School</t>
  </si>
  <si>
    <t>Mairangi Bay School</t>
  </si>
  <si>
    <t>Mangatangi School</t>
  </si>
  <si>
    <t>Mangatawhiri School</t>
  </si>
  <si>
    <t>Mangere Bridge School</t>
  </si>
  <si>
    <t>Mangere Central School</t>
  </si>
  <si>
    <t>Mangere East School</t>
  </si>
  <si>
    <t>Manuka Primary School</t>
  </si>
  <si>
    <t>Royal Oak Intermediate School</t>
  </si>
  <si>
    <t>Manurewa East School</t>
  </si>
  <si>
    <t>Manurewa Intermediate</t>
  </si>
  <si>
    <t>Manurewa Central School</t>
  </si>
  <si>
    <t>Manurewa South School</t>
  </si>
  <si>
    <t>Manurewa West School</t>
  </si>
  <si>
    <t>Maraetai Beach School</t>
  </si>
  <si>
    <t>Maramarua School</t>
  </si>
  <si>
    <t>Marist School (Mt Albert)</t>
  </si>
  <si>
    <t>Marist Catholic School (Herne Bay)</t>
  </si>
  <si>
    <t>Marlborough School</t>
  </si>
  <si>
    <t>Marshall Laing School</t>
  </si>
  <si>
    <t>Massey Primary School</t>
  </si>
  <si>
    <t>Matakana School</t>
  </si>
  <si>
    <t>Matipo Road School</t>
  </si>
  <si>
    <t>Mauku School</t>
  </si>
  <si>
    <t>Maungawhau School</t>
  </si>
  <si>
    <t>May Road School</t>
  </si>
  <si>
    <t>Mayfield School (Auckland)</t>
  </si>
  <si>
    <t>Meadowbank School</t>
  </si>
  <si>
    <t>Mellons Bay School</t>
  </si>
  <si>
    <t>Mercer School</t>
  </si>
  <si>
    <t>Meremere School</t>
  </si>
  <si>
    <t>Milford School (Auckland)</t>
  </si>
  <si>
    <t>Monte Cecilia School (Mt Roskill)</t>
  </si>
  <si>
    <t>Mt Eden Normal School</t>
  </si>
  <si>
    <t>Mt Richmond School</t>
  </si>
  <si>
    <t>Mountain View School</t>
  </si>
  <si>
    <t>Mt Albert School</t>
  </si>
  <si>
    <t>Mt Carmel School (Meadowbank)</t>
  </si>
  <si>
    <t>Mt Roskill Intermediate</t>
  </si>
  <si>
    <t>Mt Roskill Primary School</t>
  </si>
  <si>
    <t>Mulberry Grove School</t>
  </si>
  <si>
    <t>Murrays Bay Intermediate</t>
  </si>
  <si>
    <t>Murrays Bay School</t>
  </si>
  <si>
    <t>Macleans Primary School</t>
  </si>
  <si>
    <t>New Lynn School</t>
  </si>
  <si>
    <t>New Windsor School</t>
  </si>
  <si>
    <t>Newmarket School</t>
  </si>
  <si>
    <t>Newton Central School</t>
  </si>
  <si>
    <t>Nga Iwi School</t>
  </si>
  <si>
    <t>Northcote Intermediate</t>
  </si>
  <si>
    <t>Northcote School (Auckland)</t>
  </si>
  <si>
    <t>Northcross Intermediate</t>
  </si>
  <si>
    <t>Oaklynn Special School</t>
  </si>
  <si>
    <t>Okiwi School</t>
  </si>
  <si>
    <t>Onehunga Primary School</t>
  </si>
  <si>
    <t>Onepoto School</t>
  </si>
  <si>
    <t>Opaheke School</t>
  </si>
  <si>
    <t>Orakei School</t>
  </si>
  <si>
    <t>Oranga School</t>
  </si>
  <si>
    <t>Oratia School</t>
  </si>
  <si>
    <t>Orere School</t>
  </si>
  <si>
    <t>Orewa North School</t>
  </si>
  <si>
    <t>Orewa School</t>
  </si>
  <si>
    <t>Otahuhu Intermediate</t>
  </si>
  <si>
    <t>Otahuhu School</t>
  </si>
  <si>
    <t>Otaua School</t>
  </si>
  <si>
    <t>Our Lady Sacred Heart School (Epsom)</t>
  </si>
  <si>
    <t>Owairaka District School</t>
  </si>
  <si>
    <t>Paerata School</t>
  </si>
  <si>
    <t>Pakuranga Heights School</t>
  </si>
  <si>
    <t>Pakuranga Intermediate</t>
  </si>
  <si>
    <t>Panama Road School</t>
  </si>
  <si>
    <t>Panmure Bridge School</t>
  </si>
  <si>
    <t>Panmure District School</t>
  </si>
  <si>
    <t>Papakura Central School</t>
  </si>
  <si>
    <t>Mansell Senior School</t>
  </si>
  <si>
    <t>Papakura Normal School</t>
  </si>
  <si>
    <t>Kereru Park Campus</t>
  </si>
  <si>
    <t>Paparimu School</t>
  </si>
  <si>
    <t>Papatoetoe Central School</t>
  </si>
  <si>
    <t>Papatoetoe East School</t>
  </si>
  <si>
    <t>Papatoetoe Intermediate</t>
  </si>
  <si>
    <t>Papatoetoe North School</t>
  </si>
  <si>
    <t>Papatoetoe South School</t>
  </si>
  <si>
    <t>Papatoetoe West School</t>
  </si>
  <si>
    <t>Parakai School</t>
  </si>
  <si>
    <t>Ridgeview School</t>
  </si>
  <si>
    <t>Park Estate School</t>
  </si>
  <si>
    <t>Parkside School</t>
  </si>
  <si>
    <t>Parnell School</t>
  </si>
  <si>
    <t>Pasadena Intermediate</t>
  </si>
  <si>
    <t>Patumahoe Primary School</t>
  </si>
  <si>
    <t>Pigeon Mountain School</t>
  </si>
  <si>
    <t>Pt Chevalier School</t>
  </si>
  <si>
    <t>Pt England School</t>
  </si>
  <si>
    <t>Pokeno School</t>
  </si>
  <si>
    <t>Pomaria Road School</t>
  </si>
  <si>
    <t>Ponsonby Intermediate</t>
  </si>
  <si>
    <t>Ponsonby Primary School</t>
  </si>
  <si>
    <t>Prospect School</t>
  </si>
  <si>
    <t>Puhinui School</t>
  </si>
  <si>
    <t>Pukekawa School</t>
  </si>
  <si>
    <t>Pukekohe East School</t>
  </si>
  <si>
    <t>Pukekohe Hill School</t>
  </si>
  <si>
    <t>Pukekohe Intermediate</t>
  </si>
  <si>
    <t>Pukekohe North School</t>
  </si>
  <si>
    <t>Pukeoware School</t>
  </si>
  <si>
    <t>Puni School</t>
  </si>
  <si>
    <t>Ramarama School</t>
  </si>
  <si>
    <t>Rangeview Intermediate</t>
  </si>
  <si>
    <t>Ranui School</t>
  </si>
  <si>
    <t>Redhill School</t>
  </si>
  <si>
    <t>Redoubt North School</t>
  </si>
  <si>
    <t>Remuera Intermediate</t>
  </si>
  <si>
    <t>Remuera School</t>
  </si>
  <si>
    <t>Richmond Road School</t>
  </si>
  <si>
    <t>Riverhead School</t>
  </si>
  <si>
    <t>Riverhills School</t>
  </si>
  <si>
    <t>Riverina School</t>
  </si>
  <si>
    <t>Robertson Road School</t>
  </si>
  <si>
    <t>Rongomai School</t>
  </si>
  <si>
    <t>Roscommon School</t>
  </si>
  <si>
    <t>Rosebank School (Auckland)</t>
  </si>
  <si>
    <t>Rosehill School</t>
  </si>
  <si>
    <t>Rosehill Intermediate</t>
  </si>
  <si>
    <t>Rowandale School</t>
  </si>
  <si>
    <t>Royal Oak School</t>
  </si>
  <si>
    <t>Royal Road School</t>
  </si>
  <si>
    <t>Ruapotaka School</t>
  </si>
  <si>
    <t>Rutherford School</t>
  </si>
  <si>
    <t>Sandspit Road School</t>
  </si>
  <si>
    <t>Shelly Park School</t>
  </si>
  <si>
    <t>Sherwood School (Auckland)</t>
  </si>
  <si>
    <t>Silverdale School</t>
  </si>
  <si>
    <t>Sir Keith Park School</t>
  </si>
  <si>
    <t>Sommerville School</t>
  </si>
  <si>
    <t>St Anne's Catholic School (Manurewa)</t>
  </si>
  <si>
    <t>St Dominic's Catholic School (Blockhouse Bay)</t>
  </si>
  <si>
    <t>St Francis Catholic School (Pt Chevalier)</t>
  </si>
  <si>
    <t>St Heliers School</t>
  </si>
  <si>
    <t>St Ignatius Catholic School (St Heliers)</t>
  </si>
  <si>
    <t>St John the Evangelist Catholic School</t>
  </si>
  <si>
    <t>St John's School (Mairangi Bay)</t>
  </si>
  <si>
    <t>St Joseph's School (Grey Lynn)</t>
  </si>
  <si>
    <t>St Joseph's School (Onehunga)</t>
  </si>
  <si>
    <t>St Joseph's School (Orakei)</t>
  </si>
  <si>
    <t>St Joseph's School (Otahuhu)</t>
  </si>
  <si>
    <t>St Joseph's School (Pukekohe)</t>
  </si>
  <si>
    <t>St Joseph's Catholic School (Takapuna)</t>
  </si>
  <si>
    <t>St Leonards Road School</t>
  </si>
  <si>
    <t>St Leo's Catholic School (Devonport)</t>
  </si>
  <si>
    <t>St Mark's School (Pakuranga)</t>
  </si>
  <si>
    <t>St Mary's Catholic School (Papakura)</t>
  </si>
  <si>
    <t>St Mary's School (Avondale)</t>
  </si>
  <si>
    <t>St Mary's School (Ellerslie)</t>
  </si>
  <si>
    <t>St Mary's School (Northcote)</t>
  </si>
  <si>
    <t>St Michael's Catholic School (Remuera)</t>
  </si>
  <si>
    <t>St Patrick's School (Panmure)</t>
  </si>
  <si>
    <t>St Pius X Catholic School (Glen Innes)</t>
  </si>
  <si>
    <t>St Therese School (Three Kings)</t>
  </si>
  <si>
    <t>St Thomas School (Auckland)</t>
  </si>
  <si>
    <t>Stanhope Road School</t>
  </si>
  <si>
    <t>Stanley Bay School</t>
  </si>
  <si>
    <t>Stanmore Bay School</t>
  </si>
  <si>
    <t>Sunnyhills School</t>
  </si>
  <si>
    <t>Sunnybrae Normal School</t>
  </si>
  <si>
    <t>Sunnydene Special School</t>
  </si>
  <si>
    <t>Sunnynook School</t>
  </si>
  <si>
    <t>Sunnyvale School</t>
  </si>
  <si>
    <t>Sutton Park School</t>
  </si>
  <si>
    <t>Swanson School</t>
  </si>
  <si>
    <t>Sylvia Park School</t>
  </si>
  <si>
    <t>Takanini School</t>
  </si>
  <si>
    <t>Takapuna Normal Intermediate</t>
  </si>
  <si>
    <t>Takapuna School</t>
  </si>
  <si>
    <t>Tamaki School</t>
  </si>
  <si>
    <t>Target Road School</t>
  </si>
  <si>
    <t>Taupaki School</t>
  </si>
  <si>
    <t>Te Atatu Intermediate</t>
  </si>
  <si>
    <t>Peninsula Primary School</t>
  </si>
  <si>
    <t>Te Hihi School</t>
  </si>
  <si>
    <t>Te Kohanga School</t>
  </si>
  <si>
    <t>Te Papapa School</t>
  </si>
  <si>
    <t>Three Kings School</t>
  </si>
  <si>
    <t>Tirimoana School</t>
  </si>
  <si>
    <t>Titirangi School</t>
  </si>
  <si>
    <t>Torbay School</t>
  </si>
  <si>
    <t>Tuakau School</t>
  </si>
  <si>
    <t>Valley School</t>
  </si>
  <si>
    <t>Vauxhall School</t>
  </si>
  <si>
    <t>Verran Primary School</t>
  </si>
  <si>
    <t>Victoria Avenue School</t>
  </si>
  <si>
    <t>View Road School</t>
  </si>
  <si>
    <t>Viscount School</t>
  </si>
  <si>
    <t>Waiau Pa School</t>
  </si>
  <si>
    <t>Waikowhai Intermediate</t>
  </si>
  <si>
    <t>Waikowhai School</t>
  </si>
  <si>
    <t>Waimauku School</t>
  </si>
  <si>
    <t>Wainui School</t>
  </si>
  <si>
    <t>Waioneke School</t>
  </si>
  <si>
    <t>Waipipi School</t>
  </si>
  <si>
    <t>Wairau Intermediate</t>
  </si>
  <si>
    <t>Waitakere School</t>
  </si>
  <si>
    <t>Waitoki School</t>
  </si>
  <si>
    <t>Waiuku Primary School</t>
  </si>
  <si>
    <t>Wakaaranga School</t>
  </si>
  <si>
    <t>Warkworth School</t>
  </si>
  <si>
    <t>Waterlea Public School</t>
  </si>
  <si>
    <t>Waterview School</t>
  </si>
  <si>
    <t>Wesley Intermediate</t>
  </si>
  <si>
    <t>Wesley School</t>
  </si>
  <si>
    <t>West Harbour School</t>
  </si>
  <si>
    <t>Western Heights School (Auckland)</t>
  </si>
  <si>
    <t>Westmere School (Auckland)</t>
  </si>
  <si>
    <t>Waimahia Intermediate School</t>
  </si>
  <si>
    <t>Weymouth School</t>
  </si>
  <si>
    <t>Whangaparaoa School (Auckland)</t>
  </si>
  <si>
    <t>Whenuapai School</t>
  </si>
  <si>
    <t>Willow Park School</t>
  </si>
  <si>
    <t>Wilson School</t>
  </si>
  <si>
    <t>Windy Ridge School</t>
  </si>
  <si>
    <t>Wiri Central School</t>
  </si>
  <si>
    <t>Woodhill School</t>
  </si>
  <si>
    <t>Woodlands Park School</t>
  </si>
  <si>
    <t>Wymondley Road School</t>
  </si>
  <si>
    <t>Yendarra School</t>
  </si>
  <si>
    <t>Chapel Downs School</t>
  </si>
  <si>
    <t>Nova Montessori School</t>
  </si>
  <si>
    <t>St Anthony's School (Wanganui)</t>
  </si>
  <si>
    <t>Gloriavale Christian Community School</t>
  </si>
  <si>
    <t>St Francis Xavier Catholic School (Whangarei)</t>
  </si>
  <si>
    <t>Marina View School</t>
  </si>
  <si>
    <t>Kaitoke School (Claris)</t>
  </si>
  <si>
    <t>Riverview School</t>
  </si>
  <si>
    <t>Titirangi Rudolf Steiner School</t>
  </si>
  <si>
    <t>ACG Senior College</t>
  </si>
  <si>
    <t>ACG New Zealand International College</t>
  </si>
  <si>
    <t>Bishop Edward Gaines Catholic School</t>
  </si>
  <si>
    <t>St Matthew's Primary School (Hastings)</t>
  </si>
  <si>
    <t>Timaru Christian School</t>
  </si>
  <si>
    <t>Te Ra School</t>
  </si>
  <si>
    <t>Ascot Community School</t>
  </si>
  <si>
    <t>St Paul's School (Richmond)</t>
  </si>
  <si>
    <t>Central Regional Health School</t>
  </si>
  <si>
    <t>St Mary MacKillop Catholic School</t>
  </si>
  <si>
    <t>Te Kura Maori o Porirua</t>
  </si>
  <si>
    <t>St Thomas More Catholic School</t>
  </si>
  <si>
    <t>Rangitaiki Independent School</t>
  </si>
  <si>
    <t>Amana Christian School</t>
  </si>
  <si>
    <t>St Paul's School (Massey)</t>
  </si>
  <si>
    <t>Te Kura o Torere</t>
  </si>
  <si>
    <t>Wainuiomata Intermediate</t>
  </si>
  <si>
    <t>Konini Primary School (Wainuiomata)</t>
  </si>
  <si>
    <t>Manaia View School</t>
  </si>
  <si>
    <t>Drummond Primary School</t>
  </si>
  <si>
    <t>Motueka Rudolf Steiner School</t>
  </si>
  <si>
    <t>Destiny School</t>
  </si>
  <si>
    <t>Silverstream (South) Primary School</t>
  </si>
  <si>
    <t>Putaruru Primary School</t>
  </si>
  <si>
    <t>Lakeview School</t>
  </si>
  <si>
    <t>Masterton Primary School</t>
  </si>
  <si>
    <t>Douglas Park School</t>
  </si>
  <si>
    <t>Huia Range School</t>
  </si>
  <si>
    <t>Stella Maris Primary School</t>
  </si>
  <si>
    <t>Te Kura o Waikare</t>
  </si>
  <si>
    <t>Whangaruru School</t>
  </si>
  <si>
    <t>Wairoa Primary School</t>
  </si>
  <si>
    <t>Tiaho Primary School</t>
  </si>
  <si>
    <t>Ruakituri School</t>
  </si>
  <si>
    <t>Te Mahia School</t>
  </si>
  <si>
    <t>Mohaka School</t>
  </si>
  <si>
    <t>Te Kura o Waikaremoana</t>
  </si>
  <si>
    <t>Rahotu School</t>
  </si>
  <si>
    <t>Aberdeen School</t>
  </si>
  <si>
    <t>Allandale School</t>
  </si>
  <si>
    <t>Amisfield School</t>
  </si>
  <si>
    <t>Aorangi School (Rotorua)</t>
  </si>
  <si>
    <t>Apanui School</t>
  </si>
  <si>
    <t>Arataki School</t>
  </si>
  <si>
    <t>Aria School</t>
  </si>
  <si>
    <t>Arohena School</t>
  </si>
  <si>
    <t>Ashbrook School</t>
  </si>
  <si>
    <t>Awakeri School</t>
  </si>
  <si>
    <t>Bankwood School</t>
  </si>
  <si>
    <t>Bellevue School (Tauranga)</t>
  </si>
  <si>
    <t>Berkley Normal Middle School</t>
  </si>
  <si>
    <t>Bethlehem School</t>
  </si>
  <si>
    <t>Broadlands School</t>
  </si>
  <si>
    <t>Brookfield School</t>
  </si>
  <si>
    <t>Cambridge East School</t>
  </si>
  <si>
    <t>Cambridge Middle School</t>
  </si>
  <si>
    <t>Cambridge School</t>
  </si>
  <si>
    <t>Cargill Open Plan School</t>
  </si>
  <si>
    <t>Centennial Park School</t>
  </si>
  <si>
    <t>Colville School</t>
  </si>
  <si>
    <t>Coroglen School</t>
  </si>
  <si>
    <t>David Henry School</t>
  </si>
  <si>
    <t>David Street School</t>
  </si>
  <si>
    <t>Deanwell School</t>
  </si>
  <si>
    <t>Edgecumbe School</t>
  </si>
  <si>
    <t>Elstow-Waihou Combined School</t>
  </si>
  <si>
    <t>Fairfield Intermediate</t>
  </si>
  <si>
    <t>Fairfield Primary School</t>
  </si>
  <si>
    <t>Fairhaven School</t>
  </si>
  <si>
    <t>Firth School</t>
  </si>
  <si>
    <t>Forest Lake School</t>
  </si>
  <si>
    <t>Frankton School</t>
  </si>
  <si>
    <t>Galatea School</t>
  </si>
  <si>
    <t>Glen Massey School</t>
  </si>
  <si>
    <t>Glenholme School</t>
  </si>
  <si>
    <t>Glenview School (Hamilton)</t>
  </si>
  <si>
    <t>Goldfields School (Paeroa)</t>
  </si>
  <si>
    <t>Goodwood School</t>
  </si>
  <si>
    <t>Gordonton School</t>
  </si>
  <si>
    <t>Greenpark School (Tauranga)</t>
  </si>
  <si>
    <t>Greerton Village School</t>
  </si>
  <si>
    <t>Hamilton East School</t>
  </si>
  <si>
    <t>Hamilton North School</t>
  </si>
  <si>
    <t>Hamilton West School</t>
  </si>
  <si>
    <t>Hautapu School</t>
  </si>
  <si>
    <t>Hauturu School</t>
  </si>
  <si>
    <t>Hikuai School</t>
  </si>
  <si>
    <t>Hikutaia School</t>
  </si>
  <si>
    <t>Hillcrest Normal School</t>
  </si>
  <si>
    <t>Hilltop School</t>
  </si>
  <si>
    <t>Hinuera School</t>
  </si>
  <si>
    <t>Horahora School (Cambridge)</t>
  </si>
  <si>
    <t>Horohoro School</t>
  </si>
  <si>
    <t>Horotiu School</t>
  </si>
  <si>
    <t>Horsham Downs School</t>
  </si>
  <si>
    <t>Hukanui School</t>
  </si>
  <si>
    <t>St Patrick's Catholic School (Taupo)</t>
  </si>
  <si>
    <t>Huntly School (Waikato)</t>
  </si>
  <si>
    <t>Huntly West School</t>
  </si>
  <si>
    <t>Insoll Avenue School</t>
  </si>
  <si>
    <t>Rangitaiki School</t>
  </si>
  <si>
    <t>James Street School</t>
  </si>
  <si>
    <t>Kaharoa School</t>
  </si>
  <si>
    <t>Kaihere School</t>
  </si>
  <si>
    <t>Kaimai School</t>
  </si>
  <si>
    <t>Kaingaroa Forest School</t>
  </si>
  <si>
    <t>Kaipaki School</t>
  </si>
  <si>
    <t>Kaitao Intermediate</t>
  </si>
  <si>
    <t>Karangahake School</t>
  </si>
  <si>
    <t>Karapiro School</t>
  </si>
  <si>
    <t>Katikati Primary School</t>
  </si>
  <si>
    <t>Kawaha Point School</t>
  </si>
  <si>
    <t>Kawerau South School</t>
  </si>
  <si>
    <t>Kawhia School</t>
  </si>
  <si>
    <t>Kea Street Specialist School</t>
  </si>
  <si>
    <t>Kerepehi School</t>
  </si>
  <si>
    <t>Kihikihi School</t>
  </si>
  <si>
    <t>Kimihia School</t>
  </si>
  <si>
    <t>Kinohaku School</t>
  </si>
  <si>
    <t>Kio Kio School</t>
  </si>
  <si>
    <t>Kiwitahi School</t>
  </si>
  <si>
    <t>Knighton Normal School</t>
  </si>
  <si>
    <t>Kopuarahi School</t>
  </si>
  <si>
    <t>Korakonui School</t>
  </si>
  <si>
    <t>Koromatua School</t>
  </si>
  <si>
    <t>Kuratau School</t>
  </si>
  <si>
    <t>Kutarere School</t>
  </si>
  <si>
    <t>Lake Rerewhakaaitu School</t>
  </si>
  <si>
    <t>Lake Rotoma School</t>
  </si>
  <si>
    <t>Leamington School</t>
  </si>
  <si>
    <t>Lichfield School</t>
  </si>
  <si>
    <t>Lynmore Primary School</t>
  </si>
  <si>
    <t>Maeroa Intermediate</t>
  </si>
  <si>
    <t>Maihiihi School</t>
  </si>
  <si>
    <t>Maketu School</t>
  </si>
  <si>
    <t>Malfroy School</t>
  </si>
  <si>
    <t>Mamaku School</t>
  </si>
  <si>
    <t>Te Wharekura o Manaia</t>
  </si>
  <si>
    <t>Manawaru School</t>
  </si>
  <si>
    <t>Mapiu School</t>
  </si>
  <si>
    <t>Te Kura Mana Maori Maraenui</t>
  </si>
  <si>
    <t>Marotiri School</t>
  </si>
  <si>
    <t>Te Kura Mana Maori o Matahi</t>
  </si>
  <si>
    <t>Matamata Intermediate</t>
  </si>
  <si>
    <t>Matamata Primary School</t>
  </si>
  <si>
    <t>Matangi School</t>
  </si>
  <si>
    <t>Te Kura o Matapihi</t>
  </si>
  <si>
    <t>Matata School</t>
  </si>
  <si>
    <t>Matatoki School</t>
  </si>
  <si>
    <t>Matua School</t>
  </si>
  <si>
    <t>Maungatapu School</t>
  </si>
  <si>
    <t>Melville Intermediate</t>
  </si>
  <si>
    <t>Melville Primary School</t>
  </si>
  <si>
    <t>Merivale School</t>
  </si>
  <si>
    <t>Mihi School</t>
  </si>
  <si>
    <t>Miller Avenue School</t>
  </si>
  <si>
    <t>Moanataiari School</t>
  </si>
  <si>
    <t>Mokoia Intermediate</t>
  </si>
  <si>
    <t>Morrinsville Intermediate</t>
  </si>
  <si>
    <t>Morrinsville School</t>
  </si>
  <si>
    <t>Motumaoho School</t>
  </si>
  <si>
    <t>Mountview School</t>
  </si>
  <si>
    <t>Mt Maunganui Intermediate</t>
  </si>
  <si>
    <t>Mt Maunganui School</t>
  </si>
  <si>
    <t>Nawton School</t>
  </si>
  <si>
    <t>Netherton School</t>
  </si>
  <si>
    <t>Newstead Model School</t>
  </si>
  <si>
    <t>Ngahinapouri School</t>
  </si>
  <si>
    <t>Ngakonui Valley School</t>
  </si>
  <si>
    <t>Ngakuru School</t>
  </si>
  <si>
    <t>Ngaruawahia School</t>
  </si>
  <si>
    <t>Ngatea School</t>
  </si>
  <si>
    <t>Ngati Haua School</t>
  </si>
  <si>
    <t>Ngongotaha School</t>
  </si>
  <si>
    <t>Ngutunui School</t>
  </si>
  <si>
    <t>Nukuhou North School</t>
  </si>
  <si>
    <t>Ohaupo School</t>
  </si>
  <si>
    <t>Ohinewai School</t>
  </si>
  <si>
    <t>Ohope Beach School</t>
  </si>
  <si>
    <t>Kuranui Primary School</t>
  </si>
  <si>
    <t>Omanu School</t>
  </si>
  <si>
    <t>Omarumutu School</t>
  </si>
  <si>
    <t>Omokoroa Point School</t>
  </si>
  <si>
    <t>Omokoroa School</t>
  </si>
  <si>
    <t>Te Wharekura o Maniapoto</t>
  </si>
  <si>
    <t>Opotiki School</t>
  </si>
  <si>
    <t>Opoutere School</t>
  </si>
  <si>
    <t>Orini Combined School</t>
  </si>
  <si>
    <t>Oropi School</t>
  </si>
  <si>
    <t>Otakiri School</t>
  </si>
  <si>
    <t>Otamarakau School</t>
  </si>
  <si>
    <t>Otewa School</t>
  </si>
  <si>
    <t>Otonga Road School</t>
  </si>
  <si>
    <t>Otorohanga School</t>
  </si>
  <si>
    <t>Otorohanga South School</t>
  </si>
  <si>
    <t>Otumoetai Intermediate</t>
  </si>
  <si>
    <t>Otumoetai School</t>
  </si>
  <si>
    <t>St Mary's Catholic School (Otorohanga)</t>
  </si>
  <si>
    <t>Owhata School</t>
  </si>
  <si>
    <t>Paengaroa School</t>
  </si>
  <si>
    <t>Paeroa Central School</t>
  </si>
  <si>
    <t>Pahoia School</t>
  </si>
  <si>
    <t>Papamoa Primary School</t>
  </si>
  <si>
    <t>Parawai School</t>
  </si>
  <si>
    <t>Te Kura o Te Paroa</t>
  </si>
  <si>
    <t>Paterangi School</t>
  </si>
  <si>
    <t>Patricia Avenue School</t>
  </si>
  <si>
    <t>Peachgrove Intermediate</t>
  </si>
  <si>
    <t>Pekerau School</t>
  </si>
  <si>
    <t>Pillans Point School</t>
  </si>
  <si>
    <t>Piopio Primary School</t>
  </si>
  <si>
    <t>Piri Piri School</t>
  </si>
  <si>
    <t>Pirongia School</t>
  </si>
  <si>
    <t>Pokuru School</t>
  </si>
  <si>
    <t>Pongakawa School</t>
  </si>
  <si>
    <t>Puahue School</t>
  </si>
  <si>
    <t>Pukeatua School</t>
  </si>
  <si>
    <t>Pukehina School</t>
  </si>
  <si>
    <t>Pukemiro School</t>
  </si>
  <si>
    <t>Pukenui School (Te Kuiti)</t>
  </si>
  <si>
    <t>Puketaha School</t>
  </si>
  <si>
    <t>Pukete School</t>
  </si>
  <si>
    <t>Puriri School</t>
  </si>
  <si>
    <t>Te Puru School</t>
  </si>
  <si>
    <t>Pyes Pa Road School</t>
  </si>
  <si>
    <t>Te Wharekura o Rakaumangamanga</t>
  </si>
  <si>
    <t>Rangiriri School</t>
  </si>
  <si>
    <t>Rangitoto School</t>
  </si>
  <si>
    <t>Rangiuru School</t>
  </si>
  <si>
    <t>Reporoa School</t>
  </si>
  <si>
    <t>Rhode Street School</t>
  </si>
  <si>
    <t>Roto-O-Rangi School</t>
  </si>
  <si>
    <t>Rotokauri School</t>
  </si>
  <si>
    <t>Rotokawa School</t>
  </si>
  <si>
    <t>Rotorua Intermediate</t>
  </si>
  <si>
    <t>Rotorua School</t>
  </si>
  <si>
    <t>Ficino School</t>
  </si>
  <si>
    <t>Ruawaro Combined School</t>
  </si>
  <si>
    <t>Rukuhia School</t>
  </si>
  <si>
    <t>Selwyn School</t>
  </si>
  <si>
    <t>Silverdale Normal School</t>
  </si>
  <si>
    <t>Springdale School</t>
  </si>
  <si>
    <t>Hamilton Junior High School</t>
  </si>
  <si>
    <t>St Anthony's Catholic School (Huntly)</t>
  </si>
  <si>
    <t>St Columba's Catholic School (Frankton)</t>
  </si>
  <si>
    <t>St Francis School (Thames)</t>
  </si>
  <si>
    <t>St Joseph's Catholic School (Fairfield)</t>
  </si>
  <si>
    <t>St Joseph's Catholic School (Matamata)</t>
  </si>
  <si>
    <t>St Joseph's Catholic School (Matata)</t>
  </si>
  <si>
    <t>St Joseph's Catholic Sch (Morrinsville)</t>
  </si>
  <si>
    <t>St Joseph's Catholic School (Opotiki)</t>
  </si>
  <si>
    <t>St Joseph's Catholic School (Paeroa)</t>
  </si>
  <si>
    <t>St Joseph's Catholic School (Te Aroha)</t>
  </si>
  <si>
    <t>St Joseph's Catholic School (Te Kuiti)</t>
  </si>
  <si>
    <t>St Joseph's Catholic School (Waihi)</t>
  </si>
  <si>
    <t>St Joseph's Catholic School (Whakatane)</t>
  </si>
  <si>
    <t>St Mary's Catholic School (Putaruru)</t>
  </si>
  <si>
    <t>St Mary's Catholic School (Rotorua)</t>
  </si>
  <si>
    <t>St Mary's Catholic School (Tauranga)</t>
  </si>
  <si>
    <t>St Michael's Catholic School (Rotorua)</t>
  </si>
  <si>
    <t>St Patrick's Catholic Sch (Taumarunui)</t>
  </si>
  <si>
    <t>St Patrick's Catholic Sch (Te Awamutu)</t>
  </si>
  <si>
    <t>St Paul's Catholic School (Ngaruawahia)</t>
  </si>
  <si>
    <t>St Peter Chanel Catholic Sch (Te Rapa)</t>
  </si>
  <si>
    <t>St Peter's Catholic School (Cambridge)</t>
  </si>
  <si>
    <t>St Pius X Catholic School (Melville)</t>
  </si>
  <si>
    <t>Stanley Avenue School</t>
  </si>
  <si>
    <t>Strathmore School</t>
  </si>
  <si>
    <t>Sunset Primary School</t>
  </si>
  <si>
    <t>Te Kura o Tahaaroa</t>
  </si>
  <si>
    <t>Tahuna School</t>
  </si>
  <si>
    <t>Tainui Full Primary School</t>
  </si>
  <si>
    <t>Tairua School</t>
  </si>
  <si>
    <t>Tamahere Model Country School</t>
  </si>
  <si>
    <t>Taneatua School</t>
  </si>
  <si>
    <t>Tapu School</t>
  </si>
  <si>
    <t>Tarrangower School</t>
  </si>
  <si>
    <t>Tatuanui School</t>
  </si>
  <si>
    <t>Tauhara School</t>
  </si>
  <si>
    <t>Tauhei Combined School</t>
  </si>
  <si>
    <t>Taumarunui Primary School</t>
  </si>
  <si>
    <t>Taupiri School</t>
  </si>
  <si>
    <t>Taupo Intermediate</t>
  </si>
  <si>
    <t>Taupo School</t>
  </si>
  <si>
    <t>Tauranga Intermediate</t>
  </si>
  <si>
    <t>Tauranga Primary School</t>
  </si>
  <si>
    <t>Gate Pa School</t>
  </si>
  <si>
    <t>Tauriko School</t>
  </si>
  <si>
    <t>Tauwhare School</t>
  </si>
  <si>
    <t>Tawera Bilingual School</t>
  </si>
  <si>
    <t>Te Akau School</t>
  </si>
  <si>
    <t>Te Aroha Primary School</t>
  </si>
  <si>
    <t>Te Awamutu Intermediate</t>
  </si>
  <si>
    <t>Te Awamutu Primary School</t>
  </si>
  <si>
    <t>Te Kauwhata Primary School</t>
  </si>
  <si>
    <t>Te Kowhai School</t>
  </si>
  <si>
    <t>Te Kuiti Primary School</t>
  </si>
  <si>
    <t>Te Mahoe School</t>
  </si>
  <si>
    <t>Te Mata School (Raglan)</t>
  </si>
  <si>
    <t>Te Miro School</t>
  </si>
  <si>
    <t>Te Pahu School</t>
  </si>
  <si>
    <t>Te Poi School</t>
  </si>
  <si>
    <t>Te Puke Intermediate</t>
  </si>
  <si>
    <t>Te Puke Primary School</t>
  </si>
  <si>
    <t>Te Puna School</t>
  </si>
  <si>
    <t>Te Ranga School</t>
  </si>
  <si>
    <t>Te Rapa School</t>
  </si>
  <si>
    <t>Te Rerenga School</t>
  </si>
  <si>
    <t>Te Kura o Te Teko</t>
  </si>
  <si>
    <t>Te Uku School</t>
  </si>
  <si>
    <t>Te Waotu School</t>
  </si>
  <si>
    <t>Thames South School</t>
  </si>
  <si>
    <t>Thornton School</t>
  </si>
  <si>
    <t>Tirau Primary School</t>
  </si>
  <si>
    <t>Tirohanga School</t>
  </si>
  <si>
    <t>Tirohia School</t>
  </si>
  <si>
    <t>Tokoroa Central School</t>
  </si>
  <si>
    <t>Tokoroa Intermediate</t>
  </si>
  <si>
    <t>Tokoroa North School</t>
  </si>
  <si>
    <t>Turaki School</t>
  </si>
  <si>
    <t>Turua Primary School</t>
  </si>
  <si>
    <t>Upper Atiamuri School</t>
  </si>
  <si>
    <t>Vardon School</t>
  </si>
  <si>
    <t>Waerenga School</t>
  </si>
  <si>
    <t>Te Kura o Waharoa</t>
  </si>
  <si>
    <t>Waihi Beach School</t>
  </si>
  <si>
    <t>Waihi East School</t>
  </si>
  <si>
    <t>Waihi Central School</t>
  </si>
  <si>
    <t>Waikaretu School</t>
  </si>
  <si>
    <t>Waikino School</t>
  </si>
  <si>
    <t>Waikite Valley School</t>
  </si>
  <si>
    <t>Waimana School</t>
  </si>
  <si>
    <t>Waimata School</t>
  </si>
  <si>
    <t>Waingaro School</t>
  </si>
  <si>
    <t>Te Kura Maori-a-Rohe o Waiohau</t>
  </si>
  <si>
    <t>Waiotahe Valley School</t>
  </si>
  <si>
    <t>Waipa School</t>
  </si>
  <si>
    <t>Waipahihi School</t>
  </si>
  <si>
    <t>Wairakei School</t>
  </si>
  <si>
    <t>Te Kura o Waitahanui</t>
  </si>
  <si>
    <t>Waitakaruru School</t>
  </si>
  <si>
    <t>Waitetuna School</t>
  </si>
  <si>
    <t>Waitomo Caves School</t>
  </si>
  <si>
    <t>Walton School</t>
  </si>
  <si>
    <t>Wairere School</t>
  </si>
  <si>
    <t>Welcome Bay School</t>
  </si>
  <si>
    <t>Westbrook School</t>
  </si>
  <si>
    <t>Western Heights Primary School (Rotorua)</t>
  </si>
  <si>
    <t>Whakamarama School</t>
  </si>
  <si>
    <t>Whakamaru School</t>
  </si>
  <si>
    <t>Whakatane Intermediate</t>
  </si>
  <si>
    <t>Whangamarino School</t>
  </si>
  <si>
    <t>Te Kura Mana Maori o Whangaparaoa</t>
  </si>
  <si>
    <t>ACG Parnell College</t>
  </si>
  <si>
    <t>Wharepapa South School</t>
  </si>
  <si>
    <t>Whatawhata School</t>
  </si>
  <si>
    <t>Whenuakite School</t>
  </si>
  <si>
    <t>Whitikahu School</t>
  </si>
  <si>
    <t>Whitiora School</t>
  </si>
  <si>
    <t>Woodlands School (Opotiki)</t>
  </si>
  <si>
    <t>Woodstock School</t>
  </si>
  <si>
    <t>Marian Catholic School (Hamilton)</t>
  </si>
  <si>
    <t>Kaponga School</t>
  </si>
  <si>
    <t>Crawshaw School</t>
  </si>
  <si>
    <t>Manaia School (Taranaki)</t>
  </si>
  <si>
    <t>Matapu School</t>
  </si>
  <si>
    <t>Trentham School</t>
  </si>
  <si>
    <t>Koraunui School</t>
  </si>
  <si>
    <t>Tautoro School</t>
  </si>
  <si>
    <t>Maromaku School</t>
  </si>
  <si>
    <t>Moerewa School</t>
  </si>
  <si>
    <t>Awahono School - Grey Valley</t>
  </si>
  <si>
    <t>Paparoa Range School</t>
  </si>
  <si>
    <t>Geraldine Primary School</t>
  </si>
  <si>
    <t>Winchester Rural School</t>
  </si>
  <si>
    <t>Temuka Primary School</t>
  </si>
  <si>
    <t>Oceanview Heights School</t>
  </si>
  <si>
    <t>Grantlea Downs School</t>
  </si>
  <si>
    <t>Barton Rural School</t>
  </si>
  <si>
    <t>Bluestone School</t>
  </si>
  <si>
    <t>Beaconsfield School</t>
  </si>
  <si>
    <t>Timaru South School</t>
  </si>
  <si>
    <t>New River Primary</t>
  </si>
  <si>
    <t>Fernworth Primary School</t>
  </si>
  <si>
    <t>Newfield Park School</t>
  </si>
  <si>
    <t>Donovan Primary School</t>
  </si>
  <si>
    <t>Bluff School</t>
  </si>
  <si>
    <t>Lake Brunner School</t>
  </si>
  <si>
    <t>Jean Seabrook Memorial School</t>
  </si>
  <si>
    <t>Ahititi School</t>
  </si>
  <si>
    <t>Auroa School</t>
  </si>
  <si>
    <t>Avon School</t>
  </si>
  <si>
    <t>Bell Block School</t>
  </si>
  <si>
    <t>Central School</t>
  </si>
  <si>
    <t>Devon Intermediate</t>
  </si>
  <si>
    <t>Egmont Village School</t>
  </si>
  <si>
    <t>Eltham School</t>
  </si>
  <si>
    <t>Fitzroy School</t>
  </si>
  <si>
    <t>Frankley School</t>
  </si>
  <si>
    <t>Hawera Intermediate</t>
  </si>
  <si>
    <t>Hawera Primary School</t>
  </si>
  <si>
    <t>Highlands Intermediate</t>
  </si>
  <si>
    <t>Huiakama School</t>
  </si>
  <si>
    <t>Huirangi School</t>
  </si>
  <si>
    <t>Inglewood School</t>
  </si>
  <si>
    <t>Kaimata School</t>
  </si>
  <si>
    <t>Lepperton School</t>
  </si>
  <si>
    <t>Makahu School</t>
  </si>
  <si>
    <t>Mangorei School</t>
  </si>
  <si>
    <t>Manukorihi Intermediate</t>
  </si>
  <si>
    <t>Marco School</t>
  </si>
  <si>
    <t>Marfell School</t>
  </si>
  <si>
    <t>Matiere School</t>
  </si>
  <si>
    <t>Merrilands School</t>
  </si>
  <si>
    <t>Midhirst School</t>
  </si>
  <si>
    <t>Mimi School</t>
  </si>
  <si>
    <t>Mokau School</t>
  </si>
  <si>
    <t>Mokoia School</t>
  </si>
  <si>
    <t>Moturoa School</t>
  </si>
  <si>
    <t>Ngaere School</t>
  </si>
  <si>
    <t>Norfolk School</t>
  </si>
  <si>
    <t>Normanby School</t>
  </si>
  <si>
    <t>Oakura School</t>
  </si>
  <si>
    <t>Omata School</t>
  </si>
  <si>
    <t>Ongarue School</t>
  </si>
  <si>
    <t>Opunake School</t>
  </si>
  <si>
    <t>Pembroke School</t>
  </si>
  <si>
    <t>Puketapu School (New Plymouth)</t>
  </si>
  <si>
    <t>Ramanui School</t>
  </si>
  <si>
    <t>Ratapiko School</t>
  </si>
  <si>
    <t>Rawhitiroa School</t>
  </si>
  <si>
    <t>Spotswood Primary School</t>
  </si>
  <si>
    <t>St John Bosco School (New Plymouth)</t>
  </si>
  <si>
    <t>St Joseph's School (Hawera)</t>
  </si>
  <si>
    <t>St Joseph's School (New Plymouth)</t>
  </si>
  <si>
    <t>St Joseph's School (Opunake)</t>
  </si>
  <si>
    <t>St Joseph's School (Stratford)</t>
  </si>
  <si>
    <t>St Joseph's School (Waitara)</t>
  </si>
  <si>
    <t>St Patrick's School (Kaponga)</t>
  </si>
  <si>
    <t>St Patrick's School (Inglewood)</t>
  </si>
  <si>
    <t>St Pius X School (New Plymouth)</t>
  </si>
  <si>
    <t>Stratford School</t>
  </si>
  <si>
    <t>Tawhiti School</t>
  </si>
  <si>
    <t>Tikorangi School</t>
  </si>
  <si>
    <t>Tokirima School</t>
  </si>
  <si>
    <t>Toko School</t>
  </si>
  <si>
    <t>Turuturu School</t>
  </si>
  <si>
    <t>Urenui School</t>
  </si>
  <si>
    <t>Uruti School</t>
  </si>
  <si>
    <t>Vogeltown School</t>
  </si>
  <si>
    <t>Waitara Central School</t>
  </si>
  <si>
    <t>Waitara East School</t>
  </si>
  <si>
    <t>Waitoriki School</t>
  </si>
  <si>
    <t>Welbourn School</t>
  </si>
  <si>
    <t>West End School (New Plymouth)</t>
  </si>
  <si>
    <t>Westown School</t>
  </si>
  <si>
    <t>Whareorino School</t>
  </si>
  <si>
    <t>Woodleigh School</t>
  </si>
  <si>
    <t>Aberfeldy School</t>
  </si>
  <si>
    <t>Aokautere School</t>
  </si>
  <si>
    <t>Apiti School</t>
  </si>
  <si>
    <t>Arahunga School</t>
  </si>
  <si>
    <t>Aramoho School</t>
  </si>
  <si>
    <t>Aranui School (Wanganui)</t>
  </si>
  <si>
    <t>Ashhurst School</t>
  </si>
  <si>
    <t>Awahou School</t>
  </si>
  <si>
    <t>Awapuni School (P.North)</t>
  </si>
  <si>
    <t>Bainesse School</t>
  </si>
  <si>
    <t>Brunswick School</t>
  </si>
  <si>
    <t>Bulls School</t>
  </si>
  <si>
    <t>Bunnythorpe School</t>
  </si>
  <si>
    <t>Carlton School</t>
  </si>
  <si>
    <t>Castlecliff School</t>
  </si>
  <si>
    <t>Cheltenham School</t>
  </si>
  <si>
    <t>Churton School</t>
  </si>
  <si>
    <t>Clifton School (Bulls)</t>
  </si>
  <si>
    <t>Cloverlea School</t>
  </si>
  <si>
    <t>Coley Street School</t>
  </si>
  <si>
    <t>College Street Normal School</t>
  </si>
  <si>
    <t>Colyton School</t>
  </si>
  <si>
    <t>Durie Hill School</t>
  </si>
  <si>
    <t>Feilding Intermediate</t>
  </si>
  <si>
    <t>Fordell School</t>
  </si>
  <si>
    <t>Foxton Beach School</t>
  </si>
  <si>
    <t>Foxton School</t>
  </si>
  <si>
    <t>Glen Oroua School</t>
  </si>
  <si>
    <t>Gonville School</t>
  </si>
  <si>
    <t>Halcombe Primary School</t>
  </si>
  <si>
    <t>Somerset Crescent School</t>
  </si>
  <si>
    <t>Hiwinui School</t>
  </si>
  <si>
    <t>Hokowhitu School</t>
  </si>
  <si>
    <t>Hunterville Consolidated School</t>
  </si>
  <si>
    <t>Hurleyville School</t>
  </si>
  <si>
    <t>James Cook School</t>
  </si>
  <si>
    <t>Kai Iwi School</t>
  </si>
  <si>
    <t>Kairanga School</t>
  </si>
  <si>
    <t>Kaitieke School</t>
  </si>
  <si>
    <t>Kaitoke School (Wanganui)</t>
  </si>
  <si>
    <t>Kakaramea School</t>
  </si>
  <si>
    <t>Kakatahi School</t>
  </si>
  <si>
    <t>Keith Street School</t>
  </si>
  <si>
    <t>Kimbolton School</t>
  </si>
  <si>
    <t>Kiwitea School</t>
  </si>
  <si>
    <t>Te Kura o Kokohuia</t>
  </si>
  <si>
    <t>Kopane School</t>
  </si>
  <si>
    <t>Linton Camp School</t>
  </si>
  <si>
    <t>Linton Country School</t>
  </si>
  <si>
    <t>Longburn School</t>
  </si>
  <si>
    <t>Lytton Street School</t>
  </si>
  <si>
    <t>Manchester Street School</t>
  </si>
  <si>
    <t>Mangamahu Primary School</t>
  </si>
  <si>
    <t>Mangaweka School</t>
  </si>
  <si>
    <t>Manunui School</t>
  </si>
  <si>
    <t>St Marcellin School (Wanganui)</t>
  </si>
  <si>
    <t>Marton Junction School</t>
  </si>
  <si>
    <t>Marton School</t>
  </si>
  <si>
    <t>Mataroa School</t>
  </si>
  <si>
    <t>Milson School</t>
  </si>
  <si>
    <t>Moawhango School</t>
  </si>
  <si>
    <t>Monrad Intermediate</t>
  </si>
  <si>
    <t>Mosston School</t>
  </si>
  <si>
    <t>Mount Biggs School</t>
  </si>
  <si>
    <t>National Park School</t>
  </si>
  <si>
    <t>Newbury School</t>
  </si>
  <si>
    <t>Ngamatapouri School</t>
  </si>
  <si>
    <t>Ngamatea School</t>
  </si>
  <si>
    <t>North Street School</t>
  </si>
  <si>
    <t>Ohakune School</t>
  </si>
  <si>
    <t>Okoia School</t>
  </si>
  <si>
    <t>Orautoha School</t>
  </si>
  <si>
    <t>Oroua Downs School</t>
  </si>
  <si>
    <t>Our Lady of Lourdes School (P North)</t>
  </si>
  <si>
    <t>Owhango School</t>
  </si>
  <si>
    <t>Central Normal School</t>
  </si>
  <si>
    <t>Palmerston North Intermediate</t>
  </si>
  <si>
    <t>Papanui Junction School</t>
  </si>
  <si>
    <t>Parkland School (P North)</t>
  </si>
  <si>
    <t>Pukeokahu School</t>
  </si>
  <si>
    <t>Raetihi Primary School</t>
  </si>
  <si>
    <t>Te Kura o Ratana</t>
  </si>
  <si>
    <t>Riverdale School (P North)</t>
  </si>
  <si>
    <t>Rongotea School</t>
  </si>
  <si>
    <t>Roslyn School</t>
  </si>
  <si>
    <t>Ross Intermediate</t>
  </si>
  <si>
    <t>Russell Street School</t>
  </si>
  <si>
    <t>Rutherford Junior High School</t>
  </si>
  <si>
    <t>Sanson School</t>
  </si>
  <si>
    <t>South Makirikiri School</t>
  </si>
  <si>
    <t>St Anne's School (Wanganui)</t>
  </si>
  <si>
    <t>St James School (P North)</t>
  </si>
  <si>
    <t>St John's Hill School</t>
  </si>
  <si>
    <t>St Joseph's School (Feilding)</t>
  </si>
  <si>
    <t>St Joseph's School (Patea)</t>
  </si>
  <si>
    <t>St Joseph's School (Taihape)</t>
  </si>
  <si>
    <t>St Mary's School (Wanganui)</t>
  </si>
  <si>
    <t>St Mary's School (Foxton)</t>
  </si>
  <si>
    <t>St Matthew's School (Marton)</t>
  </si>
  <si>
    <t>St Mary's School (P North)</t>
  </si>
  <si>
    <t>Takaro School</t>
  </si>
  <si>
    <t>Tangimoana School</t>
  </si>
  <si>
    <t>Taonui School</t>
  </si>
  <si>
    <t>Taoroa School</t>
  </si>
  <si>
    <t>Tawhero School</t>
  </si>
  <si>
    <t>Terrace End School</t>
  </si>
  <si>
    <t>Tiritea School</t>
  </si>
  <si>
    <t>Turakina School</t>
  </si>
  <si>
    <t>Upokongaro School</t>
  </si>
  <si>
    <t>Waiouru School</t>
  </si>
  <si>
    <t>Waitotara School</t>
  </si>
  <si>
    <t>Waituna West School</t>
  </si>
  <si>
    <t>Waverley Primary School</t>
  </si>
  <si>
    <t>West End School (P North)</t>
  </si>
  <si>
    <t>Westmere School (Wanganui)</t>
  </si>
  <si>
    <t>Whakarongo School</t>
  </si>
  <si>
    <t>Whangaehu School</t>
  </si>
  <si>
    <t>Whenuakura School</t>
  </si>
  <si>
    <t>Winchester School (P North)</t>
  </si>
  <si>
    <t>Argyll East School</t>
  </si>
  <si>
    <t>Arthur Miller School</t>
  </si>
  <si>
    <t>Awapuni School (Gisborne)</t>
  </si>
  <si>
    <t>Bledisloe School</t>
  </si>
  <si>
    <t>Bridge Pa School</t>
  </si>
  <si>
    <t>Camberley School</t>
  </si>
  <si>
    <t>Clive School</t>
  </si>
  <si>
    <t>Cobham School</t>
  </si>
  <si>
    <t>Dannevirke South School</t>
  </si>
  <si>
    <t>Ebbett Park School</t>
  </si>
  <si>
    <t>Elgin School</t>
  </si>
  <si>
    <t>Elsthorpe School</t>
  </si>
  <si>
    <t>Eskdale School</t>
  </si>
  <si>
    <t>Fairhaven School (Napier)</t>
  </si>
  <si>
    <t>Flaxmere Primary School</t>
  </si>
  <si>
    <t>Flemington School (Waipukurau)</t>
  </si>
  <si>
    <t>Frasertown School</t>
  </si>
  <si>
    <t>Frimley School</t>
  </si>
  <si>
    <t>Gisborne Central School</t>
  </si>
  <si>
    <t>Gisborne Intermediate</t>
  </si>
  <si>
    <t>Greenmeadows School</t>
  </si>
  <si>
    <t>Hastings Central School</t>
  </si>
  <si>
    <t>Hastings Intermediate</t>
  </si>
  <si>
    <t>Haumoana School</t>
  </si>
  <si>
    <t>Havelock North Intermediate</t>
  </si>
  <si>
    <t>Havelock North Primary School</t>
  </si>
  <si>
    <t>Henry Hill School</t>
  </si>
  <si>
    <t>Heretaunga Intermediate</t>
  </si>
  <si>
    <t>Hiruharama School</t>
  </si>
  <si>
    <t>Ilminster Intermediate</t>
  </si>
  <si>
    <t>Irongate School</t>
  </si>
  <si>
    <t>Kaiti School</t>
  </si>
  <si>
    <t>Kereru School</t>
  </si>
  <si>
    <t>Kotemaori School</t>
  </si>
  <si>
    <t>Kowhai School</t>
  </si>
  <si>
    <t>Lucknow School</t>
  </si>
  <si>
    <t>Mahora School</t>
  </si>
  <si>
    <t>Makaraka School</t>
  </si>
  <si>
    <t>Makarika School</t>
  </si>
  <si>
    <t>Makauri School</t>
  </si>
  <si>
    <t>Mangapapa School</t>
  </si>
  <si>
    <t>Mangateretere School</t>
  </si>
  <si>
    <t>Manutuke School</t>
  </si>
  <si>
    <t>Maraenui Bilingual School (Napier)</t>
  </si>
  <si>
    <t>Marewa School</t>
  </si>
  <si>
    <t>Mata School</t>
  </si>
  <si>
    <t>Matawai School</t>
  </si>
  <si>
    <t>Mayfair School</t>
  </si>
  <si>
    <t>Meeanee School</t>
  </si>
  <si>
    <t>Motu School</t>
  </si>
  <si>
    <t>Muriwai School</t>
  </si>
  <si>
    <t>Napier Central School</t>
  </si>
  <si>
    <t>Napier Intermediate</t>
  </si>
  <si>
    <t>Nelson Park School</t>
  </si>
  <si>
    <t>Ngatapa School</t>
  </si>
  <si>
    <t>Norsewood and Districts School</t>
  </si>
  <si>
    <t>Nuhaka School</t>
  </si>
  <si>
    <t>Ohuka School</t>
  </si>
  <si>
    <t>Omahu School</t>
  </si>
  <si>
    <t>Omakere School</t>
  </si>
  <si>
    <t>Onekawa School</t>
  </si>
  <si>
    <t>Ongaonga School</t>
  </si>
  <si>
    <t>Ormond School</t>
  </si>
  <si>
    <t>Otane School</t>
  </si>
  <si>
    <t>Te Kura o Pakipaki</t>
  </si>
  <si>
    <t>Pakowhai School</t>
  </si>
  <si>
    <t>Papatawa School</t>
  </si>
  <si>
    <t>Parkvale School</t>
  </si>
  <si>
    <t>Patoka School</t>
  </si>
  <si>
    <t>Patutahi School</t>
  </si>
  <si>
    <t>Peterhead School</t>
  </si>
  <si>
    <t>Porangahau School</t>
  </si>
  <si>
    <t>Porritt School</t>
  </si>
  <si>
    <t>Port Ahuriri School</t>
  </si>
  <si>
    <t>Potaka School</t>
  </si>
  <si>
    <t>Poukawa School</t>
  </si>
  <si>
    <t>Pukehamoamoa School</t>
  </si>
  <si>
    <t>Pukehou School</t>
  </si>
  <si>
    <t>Puketapu School (Hawkes Bay)</t>
  </si>
  <si>
    <t>Putere School</t>
  </si>
  <si>
    <t>Putorino School</t>
  </si>
  <si>
    <t>Raureka School</t>
  </si>
  <si>
    <t>Reignier Catholic School</t>
  </si>
  <si>
    <t>Rere School</t>
  </si>
  <si>
    <t>Richmond School (Napier)</t>
  </si>
  <si>
    <t>Riverdale School (Gisborne)</t>
  </si>
  <si>
    <t>Riverslea School</t>
  </si>
  <si>
    <t>Ruahine School</t>
  </si>
  <si>
    <t>Sherenden and Districts School</t>
  </si>
  <si>
    <t>Sherwood School (Hawkes Bay)</t>
  </si>
  <si>
    <t>St Joseph's School (Dannevirke)</t>
  </si>
  <si>
    <t>St Joseph's School (Hastings)</t>
  </si>
  <si>
    <t>St Joseph's School (Waipukurau)</t>
  </si>
  <si>
    <t>St Joseph's School (Wairoa)</t>
  </si>
  <si>
    <t>St Mary's Catholic School (Gisborne)</t>
  </si>
  <si>
    <t>St Mary's School (Hastings)</t>
  </si>
  <si>
    <t>Takapau School</t>
  </si>
  <si>
    <t>Tamatea Intermediate</t>
  </si>
  <si>
    <t>Tamatea School</t>
  </si>
  <si>
    <t>Taradale Intermediate</t>
  </si>
  <si>
    <t>Taradale School</t>
  </si>
  <si>
    <t>Te Awa School</t>
  </si>
  <si>
    <t>Te Hapara School</t>
  </si>
  <si>
    <t>Te Mata School (Havelock North)</t>
  </si>
  <si>
    <t>Te Pohue School</t>
  </si>
  <si>
    <t>Te Wharau School (Gisborne)</t>
  </si>
  <si>
    <t>The Terrace School (Waipukurau)</t>
  </si>
  <si>
    <t>Tikitiki School</t>
  </si>
  <si>
    <t>Tikokino School</t>
  </si>
  <si>
    <t>Tiniroto School</t>
  </si>
  <si>
    <t>Hatea-A-Rangi</t>
  </si>
  <si>
    <t>Tutira School</t>
  </si>
  <si>
    <t>Twyford School</t>
  </si>
  <si>
    <t>Waerenga-O-Kuri School</t>
  </si>
  <si>
    <t>Waikirikiri School</t>
  </si>
  <si>
    <t>Waimarama School</t>
  </si>
  <si>
    <t>Wainui Beach School</t>
  </si>
  <si>
    <t>Waipawa School</t>
  </si>
  <si>
    <t>Waipukurau School</t>
  </si>
  <si>
    <t>Weber School</t>
  </si>
  <si>
    <t>Westshore School</t>
  </si>
  <si>
    <t>Whangara School</t>
  </si>
  <si>
    <t>Te Kura Kaupapa Maori o Whatatutu</t>
  </si>
  <si>
    <t>Woodville School</t>
  </si>
  <si>
    <t>St Patrick's School (Napier)</t>
  </si>
  <si>
    <t>Kimi Ora Community School</t>
  </si>
  <si>
    <t>Hawke's Bay School for Teenage Parents</t>
  </si>
  <si>
    <t>Karanga Mai Young Parents College</t>
  </si>
  <si>
    <t>Te Whare Whai Hua Teenage Parent Centre</t>
  </si>
  <si>
    <t>Wairarapa Teen Parent Unit</t>
  </si>
  <si>
    <t>Te Whakatipuranga (Otumoetai TPU)</t>
  </si>
  <si>
    <t>He Huarahi Tamariki</t>
  </si>
  <si>
    <t>Rotorua School for Young Parents</t>
  </si>
  <si>
    <t>Stratford High School Teen Parent Unit</t>
  </si>
  <si>
    <t>Titiro Whakamua</t>
  </si>
  <si>
    <t>Whakatipuria Teen Parent Unit</t>
  </si>
  <si>
    <t>He Mataariki School for Teen Parents</t>
  </si>
  <si>
    <t>Kawerau Teen Parent Unit</t>
  </si>
  <si>
    <t>Fraser High School TPU</t>
  </si>
  <si>
    <t>Eden Campus</t>
  </si>
  <si>
    <t>Kimihia Parents' College</t>
  </si>
  <si>
    <t>Clendon Teen Parent Unit</t>
  </si>
  <si>
    <t>Alfredton School</t>
  </si>
  <si>
    <t>Arakura School</t>
  </si>
  <si>
    <t>Avalon School</t>
  </si>
  <si>
    <t>Ballance School</t>
  </si>
  <si>
    <t>Bellevue School (Newlands)</t>
  </si>
  <si>
    <t>Belmont School (Lower Hutt)</t>
  </si>
  <si>
    <t>Berhampore School</t>
  </si>
  <si>
    <t>Birchville School</t>
  </si>
  <si>
    <t>Blenheim School</t>
  </si>
  <si>
    <t>Bohally Intermediate</t>
  </si>
  <si>
    <t>Boulcott School</t>
  </si>
  <si>
    <t>Brandon Intermediate</t>
  </si>
  <si>
    <t>Brooklyn School (Wellington)</t>
  </si>
  <si>
    <t>Cannons Creek School</t>
  </si>
  <si>
    <t>Cardinal McKeefry School (Wilton)</t>
  </si>
  <si>
    <t>Carterton School</t>
  </si>
  <si>
    <t>Cashmere Avenue School</t>
  </si>
  <si>
    <t>Crofton Downs Primary School</t>
  </si>
  <si>
    <t>Churton Park School</t>
  </si>
  <si>
    <t>Clifton Terrace Model School</t>
  </si>
  <si>
    <t>Clyde Quay School</t>
  </si>
  <si>
    <t>Corinna School</t>
  </si>
  <si>
    <t>Dalefield School</t>
  </si>
  <si>
    <t>Discovery School</t>
  </si>
  <si>
    <t>Dyer Street School</t>
  </si>
  <si>
    <t>Eastern Hutt School</t>
  </si>
  <si>
    <t>Eketahuna School</t>
  </si>
  <si>
    <t>Epuni School</t>
  </si>
  <si>
    <t>Evans Bay Intermediate</t>
  </si>
  <si>
    <t>Fairfield School (Levin)</t>
  </si>
  <si>
    <t>Fairhall School</t>
  </si>
  <si>
    <t>Featherston School</t>
  </si>
  <si>
    <t>Fergusson Intermediate (Trentham)</t>
  </si>
  <si>
    <t>Fernlea School</t>
  </si>
  <si>
    <t>Fernridge School</t>
  </si>
  <si>
    <t>Fraser Crescent School</t>
  </si>
  <si>
    <t>Gladstone School (Masterton)</t>
  </si>
  <si>
    <t>Pukeatua Primary School (Wainuiomata)</t>
  </si>
  <si>
    <t>Glenview School (Porirua East)</t>
  </si>
  <si>
    <t>Gracefield School</t>
  </si>
  <si>
    <t>Greenacres School</t>
  </si>
  <si>
    <t>Greytown School</t>
  </si>
  <si>
    <t>Grovetown School</t>
  </si>
  <si>
    <t>Hampton Hill School</t>
  </si>
  <si>
    <t>Hataitai School</t>
  </si>
  <si>
    <t>Havelock School</t>
  </si>
  <si>
    <t>Hillcrest School (Pahiatua)</t>
  </si>
  <si>
    <t>Holy Family School (Porirua)</t>
  </si>
  <si>
    <t>Houghton Valley School</t>
  </si>
  <si>
    <t>Hutt Central School</t>
  </si>
  <si>
    <t>Hutt Intermediate</t>
  </si>
  <si>
    <t>Island Bay School</t>
  </si>
  <si>
    <t>Johnsonville School</t>
  </si>
  <si>
    <t>West Park School</t>
  </si>
  <si>
    <t>Kahutara School</t>
  </si>
  <si>
    <t>Kapanui School</t>
  </si>
  <si>
    <t>Mahinawa Specialist School and Resource Centre</t>
  </si>
  <si>
    <t>Kapiti School</t>
  </si>
  <si>
    <t>Karori Normal School</t>
  </si>
  <si>
    <t>Karori West Normal School</t>
  </si>
  <si>
    <t>Kelburn Normal School</t>
  </si>
  <si>
    <t>Kelson School</t>
  </si>
  <si>
    <t>Kenakena School</t>
  </si>
  <si>
    <t>Khandallah School</t>
  </si>
  <si>
    <t>Kilbirnie School</t>
  </si>
  <si>
    <t>Koputaroa School</t>
  </si>
  <si>
    <t>Korokoro School</t>
  </si>
  <si>
    <t>Levin East School</t>
  </si>
  <si>
    <t>Levin Intermediate</t>
  </si>
  <si>
    <t>Levin North School</t>
  </si>
  <si>
    <t>Levin School</t>
  </si>
  <si>
    <t>Linden School</t>
  </si>
  <si>
    <t>Linkwater School</t>
  </si>
  <si>
    <t>Lyall Bay School</t>
  </si>
  <si>
    <t>Maidstone Intermediate</t>
  </si>
  <si>
    <t>Makara Model School</t>
  </si>
  <si>
    <t>Makuri School</t>
  </si>
  <si>
    <t>Manakau School</t>
  </si>
  <si>
    <t>Mangaroa School</t>
  </si>
  <si>
    <t>Mangatainoka School</t>
  </si>
  <si>
    <t>Maoribank School</t>
  </si>
  <si>
    <t>Maraeroa School</t>
  </si>
  <si>
    <t>Holy Cross School (Miramar)</t>
  </si>
  <si>
    <t>Martinborough School</t>
  </si>
  <si>
    <t>Masterton Intermediate</t>
  </si>
  <si>
    <t>Mauriceville School</t>
  </si>
  <si>
    <t>Mayfield School (Blenheim)</t>
  </si>
  <si>
    <t>Miramar Central School</t>
  </si>
  <si>
    <t>Miramar North School</t>
  </si>
  <si>
    <t>Mt Cook School (Wellington)</t>
  </si>
  <si>
    <t>Muritai School</t>
  </si>
  <si>
    <t>Naenae Intermediate</t>
  </si>
  <si>
    <t>Naenae School</t>
  </si>
  <si>
    <t>Natone Park School</t>
  </si>
  <si>
    <t>Newlands Intermediate</t>
  </si>
  <si>
    <t>Newlands School</t>
  </si>
  <si>
    <t>Newtown School</t>
  </si>
  <si>
    <t>Ngaio School</t>
  </si>
  <si>
    <t>Ngati Toa School</t>
  </si>
  <si>
    <t>Normandale School</t>
  </si>
  <si>
    <t>Northland School</t>
  </si>
  <si>
    <t>Ohau School</t>
  </si>
  <si>
    <t>Opaki School</t>
  </si>
  <si>
    <t>Opiki School</t>
  </si>
  <si>
    <t>Otaki School</t>
  </si>
  <si>
    <t>Our Lady of Rosary School (Waiwhetu)</t>
  </si>
  <si>
    <t>Owhiro Bay School</t>
  </si>
  <si>
    <t>Oxford Crescent School</t>
  </si>
  <si>
    <t>Paekakariki School</t>
  </si>
  <si>
    <t>Pahiatua School</t>
  </si>
  <si>
    <t>Papakowhai School</t>
  </si>
  <si>
    <t>Paparangi School</t>
  </si>
  <si>
    <t>Paraparaumu Beach School</t>
  </si>
  <si>
    <t>Paraparaumu School</t>
  </si>
  <si>
    <t>Paremata School</t>
  </si>
  <si>
    <t>Pauatahanui School</t>
  </si>
  <si>
    <t>Petone Central School</t>
  </si>
  <si>
    <t>Picton School</t>
  </si>
  <si>
    <t>Pinehaven School</t>
  </si>
  <si>
    <t>Pirinoa School</t>
  </si>
  <si>
    <t>Plateau School</t>
  </si>
  <si>
    <t>Plimmerton School</t>
  </si>
  <si>
    <t>Pomare School</t>
  </si>
  <si>
    <t>Pongaroa School</t>
  </si>
  <si>
    <t>Porirua East School</t>
  </si>
  <si>
    <t>Porirua School</t>
  </si>
  <si>
    <t>Poroutawhao School</t>
  </si>
  <si>
    <t>Postgate School</t>
  </si>
  <si>
    <t>Pukerua Bay School</t>
  </si>
  <si>
    <t>Maungaraki School</t>
  </si>
  <si>
    <t>Randwick School</t>
  </si>
  <si>
    <t>Rangikura School</t>
  </si>
  <si>
    <t>Rapaura School</t>
  </si>
  <si>
    <t>Raroa Normal Intermediate</t>
  </si>
  <si>
    <t>Rata Street School</t>
  </si>
  <si>
    <t>Raumati Beach School</t>
  </si>
  <si>
    <t>Raumati South School</t>
  </si>
  <si>
    <t>Redwood School (Tawa)</t>
  </si>
  <si>
    <t>Redwoodtown School</t>
  </si>
  <si>
    <t>Renwick School</t>
  </si>
  <si>
    <t>Rewa Rewa School</t>
  </si>
  <si>
    <t>Ridgway School</t>
  </si>
  <si>
    <t>Riverlands School</t>
  </si>
  <si>
    <t>Roseneath School</t>
  </si>
  <si>
    <t>Russell School (Porirua East)</t>
  </si>
  <si>
    <t>Sacred Heart School (Petone)</t>
  </si>
  <si>
    <t>Sacred Heart Cathedral School</t>
  </si>
  <si>
    <t>San Antonio School (Eastbourne)</t>
  </si>
  <si>
    <t>Seatoun School</t>
  </si>
  <si>
    <t>Seddon School</t>
  </si>
  <si>
    <t>Shannon School</t>
  </si>
  <si>
    <t>Silverstream School</t>
  </si>
  <si>
    <t>Solway School</t>
  </si>
  <si>
    <t>South End School</t>
  </si>
  <si>
    <t>South Featherston School</t>
  </si>
  <si>
    <t>South Wellington Intermediate</t>
  </si>
  <si>
    <t>Spring Creek School</t>
  </si>
  <si>
    <t>Springlands School</t>
  </si>
  <si>
    <t>St Annes School (Newtown)</t>
  </si>
  <si>
    <t>St Anthony's School (Pahiatua)</t>
  </si>
  <si>
    <t>St Anthony's School (Seatoun)</t>
  </si>
  <si>
    <t>St Benedict's School (Khandallah)</t>
  </si>
  <si>
    <t>St Bernadette's School (Naenae)</t>
  </si>
  <si>
    <t>St Bernard's School (Brooklyn)</t>
  </si>
  <si>
    <t>St Brendan's School (Heretaunga)</t>
  </si>
  <si>
    <t>St Brigids School (Johnsonville)</t>
  </si>
  <si>
    <t>St Francis De Sales School (Is.Bay)</t>
  </si>
  <si>
    <t>St Francis Xavier School (Tawa)</t>
  </si>
  <si>
    <t>St Joseph's School (Levin)</t>
  </si>
  <si>
    <t>St Joseph's School (Picton)</t>
  </si>
  <si>
    <t>St Joseph's School (Upper Hutt)</t>
  </si>
  <si>
    <t>St Mary's School (Blenheim)</t>
  </si>
  <si>
    <t>St Mary's School (Carterton)</t>
  </si>
  <si>
    <t>St Michael's School (Taita)</t>
  </si>
  <si>
    <t>St Patrick's School (Masterton)</t>
  </si>
  <si>
    <t>St Patrick's School (Paraparaumu)</t>
  </si>
  <si>
    <t>St Claudine Thevenet School</t>
  </si>
  <si>
    <t>St Patrick's School (Kilbirnie)</t>
  </si>
  <si>
    <t>St Peter Chanel School (Otaki)</t>
  </si>
  <si>
    <t>Sts Peter and Paul School (L.Hutt)</t>
  </si>
  <si>
    <t>St Pius X School (Titahi Bay)</t>
  </si>
  <si>
    <t>St Teresa's School (Featherston)</t>
  </si>
  <si>
    <t>St Teresa's School (Karori)</t>
  </si>
  <si>
    <t>St Theresa's School (Plimmerton)</t>
  </si>
  <si>
    <t>Tairangi School</t>
  </si>
  <si>
    <t>Taita Central School</t>
  </si>
  <si>
    <t>Avalon Intermediate</t>
  </si>
  <si>
    <t>Taitoko School</t>
  </si>
  <si>
    <t>Tawa Intermediate</t>
  </si>
  <si>
    <t>Tawa School</t>
  </si>
  <si>
    <t>Tawhai School</t>
  </si>
  <si>
    <t>Te Aro School</t>
  </si>
  <si>
    <t>Te Horo School (Otaki)</t>
  </si>
  <si>
    <t>Thorndon School</t>
  </si>
  <si>
    <t>Tinui School</t>
  </si>
  <si>
    <t>Titahi Bay Intermediate</t>
  </si>
  <si>
    <t>Titahi Bay North School</t>
  </si>
  <si>
    <t>Titahi Bay School</t>
  </si>
  <si>
    <t>Tokomaru School</t>
  </si>
  <si>
    <t>Totara Park School</t>
  </si>
  <si>
    <t>Tua Marina School</t>
  </si>
  <si>
    <t>Tui Glen School</t>
  </si>
  <si>
    <t>Tuturumuri School</t>
  </si>
  <si>
    <t>Upper Hutt School</t>
  </si>
  <si>
    <t>Wadestown School</t>
  </si>
  <si>
    <t>Waikanae School</t>
  </si>
  <si>
    <t>Waikawa Bay School</t>
  </si>
  <si>
    <t>Wainuiomata Primary School</t>
  </si>
  <si>
    <t>Wainuioru School</t>
  </si>
  <si>
    <t>Wairau Valley School (Blenheim)</t>
  </si>
  <si>
    <t>Waitaria Bay School</t>
  </si>
  <si>
    <t>Waitohu School</t>
  </si>
  <si>
    <t>Ward School</t>
  </si>
  <si>
    <t>Waterloo School</t>
  </si>
  <si>
    <t>Whareama School</t>
  </si>
  <si>
    <t>Whitney Street School</t>
  </si>
  <si>
    <t>Wilford School</t>
  </si>
  <si>
    <t>Otari School</t>
  </si>
  <si>
    <t>Windley School</t>
  </si>
  <si>
    <t>Witherlea School</t>
  </si>
  <si>
    <t>Worser Bay School</t>
  </si>
  <si>
    <t>Te Kura-a-iwi o Whakatupuranga Rua Mano</t>
  </si>
  <si>
    <t>Te Wharekura o Manurewa</t>
  </si>
  <si>
    <t>Te Wharekura o Te Rau Aroha</t>
  </si>
  <si>
    <t>Te Kura Kaupapa Maori o Taumarunui</t>
  </si>
  <si>
    <t>Appleby School</t>
  </si>
  <si>
    <t>Auckland Point School</t>
  </si>
  <si>
    <t>Birchwood School</t>
  </si>
  <si>
    <t>Brightwater School</t>
  </si>
  <si>
    <t>Broadgreen Intermediate</t>
  </si>
  <si>
    <t>Brooklyn School (Motueka)</t>
  </si>
  <si>
    <t>Canvastown School</t>
  </si>
  <si>
    <t>Clifton Terrace School</t>
  </si>
  <si>
    <t>Dovedale School</t>
  </si>
  <si>
    <t>Enner Glynn School</t>
  </si>
  <si>
    <t>Granity School</t>
  </si>
  <si>
    <t>Hampden Street School</t>
  </si>
  <si>
    <t>Henley School (Nelson)</t>
  </si>
  <si>
    <t>Hira School</t>
  </si>
  <si>
    <t>Hope School</t>
  </si>
  <si>
    <t>Inangahua Junction School</t>
  </si>
  <si>
    <t>Lake Rotoiti School</t>
  </si>
  <si>
    <t>Lower Moutere School</t>
  </si>
  <si>
    <t>Mahana School</t>
  </si>
  <si>
    <t>Maitai School</t>
  </si>
  <si>
    <t>Mapua School</t>
  </si>
  <si>
    <t>Maruia School</t>
  </si>
  <si>
    <t>Motueka South School</t>
  </si>
  <si>
    <t>Motupipi School</t>
  </si>
  <si>
    <t>Nayland Primary School</t>
  </si>
  <si>
    <t>Nelson Central School</t>
  </si>
  <si>
    <t>Nelson Intermediate</t>
  </si>
  <si>
    <t>Ngatimoti School</t>
  </si>
  <si>
    <t>Parklands School (Motueka)</t>
  </si>
  <si>
    <t>Ranzau School</t>
  </si>
  <si>
    <t>Richmond School (Nelson)</t>
  </si>
  <si>
    <t>Riwaka School</t>
  </si>
  <si>
    <t>Sacred Heart School (Reefton)</t>
  </si>
  <si>
    <t>St Canice's School (Westport)</t>
  </si>
  <si>
    <t>St Joseph's School (Nelson)</t>
  </si>
  <si>
    <t>St Peter Chanel School (Motueka)</t>
  </si>
  <si>
    <t>Stoke School</t>
  </si>
  <si>
    <t>Tahunanui School</t>
  </si>
  <si>
    <t>Central Takaka School</t>
  </si>
  <si>
    <t>Takaka Primary School</t>
  </si>
  <si>
    <t>Tasman School</t>
  </si>
  <si>
    <t>Upper Moutere School</t>
  </si>
  <si>
    <t>Victory Primary School</t>
  </si>
  <si>
    <t>Waimea Intermediate</t>
  </si>
  <si>
    <t>Wakefield School</t>
  </si>
  <si>
    <t>Westport North School</t>
  </si>
  <si>
    <t>Westport South School</t>
  </si>
  <si>
    <t>Sacred Heart School (Christchurch)</t>
  </si>
  <si>
    <t>Addington School</t>
  </si>
  <si>
    <t>Albury School</t>
  </si>
  <si>
    <t>Allenton School</t>
  </si>
  <si>
    <t>Allenvale Special School and Res Centre</t>
  </si>
  <si>
    <t>Amberley School</t>
  </si>
  <si>
    <t>Aranui School (Christchurch)</t>
  </si>
  <si>
    <t>Arowhenua Maori School</t>
  </si>
  <si>
    <t>Ashburton Borough School</t>
  </si>
  <si>
    <t>Ashburton Intermediate</t>
  </si>
  <si>
    <t>Ashburton Netherby School</t>
  </si>
  <si>
    <t>Ashgrove School</t>
  </si>
  <si>
    <t>Ashley School</t>
  </si>
  <si>
    <t>Avondale School (Christchurch)</t>
  </si>
  <si>
    <t>Avonhead School</t>
  </si>
  <si>
    <t>Bamford School</t>
  </si>
  <si>
    <t>Banks Avenue School</t>
  </si>
  <si>
    <t>Barrytown School</t>
  </si>
  <si>
    <t>Beckenham School</t>
  </si>
  <si>
    <t>Belfast School</t>
  </si>
  <si>
    <t>Bishopdale School</t>
  </si>
  <si>
    <t>Blaketown School</t>
  </si>
  <si>
    <t>Breens Intermediate</t>
  </si>
  <si>
    <t>Broadfield School</t>
  </si>
  <si>
    <t>Bromley School</t>
  </si>
  <si>
    <t>Broomfield School</t>
  </si>
  <si>
    <t>Burnham School</t>
  </si>
  <si>
    <t>Burnside Primary School</t>
  </si>
  <si>
    <t>Cannington School</t>
  </si>
  <si>
    <t>Carew Peel Forest School</t>
  </si>
  <si>
    <t>Casebrook Intermediate</t>
  </si>
  <si>
    <t>Cashmere Primary School</t>
  </si>
  <si>
    <t>Chertsey School</t>
  </si>
  <si>
    <t>Chisnallwood Intermediate</t>
  </si>
  <si>
    <t>Christ The King School (Burnside)</t>
  </si>
  <si>
    <t>Christchurch East School</t>
  </si>
  <si>
    <t>Christchurch South Intermediate</t>
  </si>
  <si>
    <t>Clarkville School</t>
  </si>
  <si>
    <t>Cobden School</t>
  </si>
  <si>
    <t>Cobham Intermediate</t>
  </si>
  <si>
    <t>Cotswold School</t>
  </si>
  <si>
    <t>Cust School</t>
  </si>
  <si>
    <t>Darfield School</t>
  </si>
  <si>
    <t>Diamond Harbour School</t>
  </si>
  <si>
    <t>Dorie School</t>
  </si>
  <si>
    <t>Dunsandel School</t>
  </si>
  <si>
    <t>Duvauchelle School</t>
  </si>
  <si>
    <t>Elmwood Normal School</t>
  </si>
  <si>
    <t>Fairlie School</t>
  </si>
  <si>
    <t>Fairton School</t>
  </si>
  <si>
    <t>Fendalton Open Air School</t>
  </si>
  <si>
    <t>Ferndale School (Christchurch)</t>
  </si>
  <si>
    <t>Fernside School</t>
  </si>
  <si>
    <t>Fox Glacier School</t>
  </si>
  <si>
    <t>Franz Josef Glacier School</t>
  </si>
  <si>
    <t>Gilberthorpe School</t>
  </si>
  <si>
    <t>Gleniti School</t>
  </si>
  <si>
    <t>Glenavy School</t>
  </si>
  <si>
    <t>Glentunnel School</t>
  </si>
  <si>
    <t>Governors Bay School</t>
  </si>
  <si>
    <t>Greendale School</t>
  </si>
  <si>
    <t>Greta Valley School</t>
  </si>
  <si>
    <t>Greymouth Main School</t>
  </si>
  <si>
    <t>Haast School</t>
  </si>
  <si>
    <t>Halswell School</t>
  </si>
  <si>
    <t>Hampstead School</t>
  </si>
  <si>
    <t>Hanmer Springs School</t>
  </si>
  <si>
    <t>Hapuku School</t>
  </si>
  <si>
    <t>Harewood School</t>
  </si>
  <si>
    <t>Heathcote Valley School</t>
  </si>
  <si>
    <t>Heaton Normal Intermediate</t>
  </si>
  <si>
    <t>Highfield School</t>
  </si>
  <si>
    <t>Hinds School</t>
  </si>
  <si>
    <t>Hokitika School</t>
  </si>
  <si>
    <t>Hoon Hay School</t>
  </si>
  <si>
    <t>Hornby Primary School</t>
  </si>
  <si>
    <t>Hororata School</t>
  </si>
  <si>
    <t>Ilam School</t>
  </si>
  <si>
    <t>Isleworth School</t>
  </si>
  <si>
    <t>Kaingaroa School (Chatham Islands)</t>
  </si>
  <si>
    <t>Kaiapoi Borough School</t>
  </si>
  <si>
    <t>Kaiapoi North School</t>
  </si>
  <si>
    <t>Kaikoura Primary School</t>
  </si>
  <si>
    <t>Kaikoura Suburban School</t>
  </si>
  <si>
    <t>Kaniere School</t>
  </si>
  <si>
    <t>Karoro School</t>
  </si>
  <si>
    <t>Kirkwood Intermediate</t>
  </si>
  <si>
    <t>Kirwee Model School</t>
  </si>
  <si>
    <t>Kokatahi-Kowhitirangi School</t>
  </si>
  <si>
    <t>Kumara School</t>
  </si>
  <si>
    <t>Ladbrooks School</t>
  </si>
  <si>
    <t>Lake Tekapo School</t>
  </si>
  <si>
    <t>Lauriston School</t>
  </si>
  <si>
    <t>Leeston School</t>
  </si>
  <si>
    <t>Leithfield School</t>
  </si>
  <si>
    <t>Lincoln Primary School</t>
  </si>
  <si>
    <t>Linwood Avenue School</t>
  </si>
  <si>
    <t>Linwood North School</t>
  </si>
  <si>
    <t>Little River School</t>
  </si>
  <si>
    <t>Loburn School</t>
  </si>
  <si>
    <t>Lynton Downs School</t>
  </si>
  <si>
    <t>Mairehau School</t>
  </si>
  <si>
    <t>Makikihi School</t>
  </si>
  <si>
    <t>Marshland School</t>
  </si>
  <si>
    <t>Mayfield School (Mid-Canterbury)</t>
  </si>
  <si>
    <t>Merrin School</t>
  </si>
  <si>
    <t>Methven School</t>
  </si>
  <si>
    <t>Mt Somers Springburn School</t>
  </si>
  <si>
    <t>Aoraki Mount Cook School</t>
  </si>
  <si>
    <t>Mt Pleasant School</t>
  </si>
  <si>
    <t>New Brighton Catholic School (Chch)</t>
  </si>
  <si>
    <t>North Loburn School</t>
  </si>
  <si>
    <t>Northcote School (Christchurch)</t>
  </si>
  <si>
    <t>Oaklands School</t>
  </si>
  <si>
    <t>Ohoka School</t>
  </si>
  <si>
    <t>Okains Bay School</t>
  </si>
  <si>
    <t>Omihi School</t>
  </si>
  <si>
    <t>Opawa School</t>
  </si>
  <si>
    <t>Our Lady of Assumption School (Chch)</t>
  </si>
  <si>
    <t>Our Lady of Snows School (Methven)</t>
  </si>
  <si>
    <t>Our Lady of Victories</t>
  </si>
  <si>
    <t>Ouruhia Model School</t>
  </si>
  <si>
    <t>Papanui School</t>
  </si>
  <si>
    <t>Paparoa Street School</t>
  </si>
  <si>
    <t>Parkview School</t>
  </si>
  <si>
    <t>Paroa School (Greymouth)</t>
  </si>
  <si>
    <t>Pitt Island School</t>
  </si>
  <si>
    <t>Pleasant Point Primary School</t>
  </si>
  <si>
    <t>Prebbleton School</t>
  </si>
  <si>
    <t>Queenspark School</t>
  </si>
  <si>
    <t>Rakaia School</t>
  </si>
  <si>
    <t>Rangiora Borough School</t>
  </si>
  <si>
    <t>Redcliffs School</t>
  </si>
  <si>
    <t>Redwood School (Christchurch)</t>
  </si>
  <si>
    <t>Riccarton School</t>
  </si>
  <si>
    <t>Rolleston School</t>
  </si>
  <si>
    <t>Ross School</t>
  </si>
  <si>
    <t>Rotherham School</t>
  </si>
  <si>
    <t>Rowley Avenue School</t>
  </si>
  <si>
    <t>Roydvale School</t>
  </si>
  <si>
    <t>Runanga School</t>
  </si>
  <si>
    <t>Russley School</t>
  </si>
  <si>
    <t>Sacred Heart School (Timaru)</t>
  </si>
  <si>
    <t>Sefton School</t>
  </si>
  <si>
    <t>Sheffield Contributing School</t>
  </si>
  <si>
    <t>Shirley Intermediate</t>
  </si>
  <si>
    <t>Shirley School</t>
  </si>
  <si>
    <t>Sockburn School</t>
  </si>
  <si>
    <t>Somerfield School</t>
  </si>
  <si>
    <t>South Hornby School</t>
  </si>
  <si>
    <t>South New Brighton School</t>
  </si>
  <si>
    <t>Southbridge School</t>
  </si>
  <si>
    <t>Southbrook School</t>
  </si>
  <si>
    <t>Spreydon School</t>
  </si>
  <si>
    <t>Springfield School</t>
  </si>
  <si>
    <t>Springston School</t>
  </si>
  <si>
    <t>St Albans Catholic School (Christchurch)</t>
  </si>
  <si>
    <t>St Albans School</t>
  </si>
  <si>
    <t>St Andrew's School (Timaru)</t>
  </si>
  <si>
    <t>St Anne's School (Woolston)</t>
  </si>
  <si>
    <t>St Bernadette's School (Hornby)</t>
  </si>
  <si>
    <t>St James School (Aranui)</t>
  </si>
  <si>
    <t>St Joseph's School (Ashburton)</t>
  </si>
  <si>
    <t>St Joseph's School (Pleasant Point)</t>
  </si>
  <si>
    <t>St Joseph's School (Fairlie)</t>
  </si>
  <si>
    <t>St Joseph's School (Kaikoura)</t>
  </si>
  <si>
    <t>St Joseph's School (Papanui)</t>
  </si>
  <si>
    <t>St Joseph's School (Temuka)</t>
  </si>
  <si>
    <t>St Joseph's School (Timaru)</t>
  </si>
  <si>
    <t>St Mary's School (Christchurch)</t>
  </si>
  <si>
    <t>St Mary's School (Hokitika)</t>
  </si>
  <si>
    <t>St Patrick's School (Bryndwr)</t>
  </si>
  <si>
    <t>St Patrick's School (Greymouth)</t>
  </si>
  <si>
    <t>St Patrick's School (Waimate)</t>
  </si>
  <si>
    <t>St Patrick's School (Kaiapoi)</t>
  </si>
  <si>
    <t>St Peter's School (Beckenham)</t>
  </si>
  <si>
    <t>St Teresa's School (Riccarton)</t>
  </si>
  <si>
    <t>Our Lady Star of the Sea School (Christchurch)</t>
  </si>
  <si>
    <t>Sumner School</t>
  </si>
  <si>
    <t>Swannanoa School</t>
  </si>
  <si>
    <t>Tai Tapu School</t>
  </si>
  <si>
    <t>Te One School</t>
  </si>
  <si>
    <t>Waitaha School</t>
  </si>
  <si>
    <t>Templeton School</t>
  </si>
  <si>
    <t>Thorrington School</t>
  </si>
  <si>
    <t>Tinwald School</t>
  </si>
  <si>
    <t>Tuahiwi School</t>
  </si>
  <si>
    <t>View Hill School</t>
  </si>
  <si>
    <t>Waiau School</t>
  </si>
  <si>
    <t>Waihao Downs School</t>
  </si>
  <si>
    <t>Waikari School</t>
  </si>
  <si>
    <t>Pegasus Bay School</t>
  </si>
  <si>
    <t>Waimairi School</t>
  </si>
  <si>
    <t>Waimataitai School</t>
  </si>
  <si>
    <t>Waimate Centennial School</t>
  </si>
  <si>
    <t>Waimate Main School</t>
  </si>
  <si>
    <t>Wainoni School</t>
  </si>
  <si>
    <t>Waipara School</t>
  </si>
  <si>
    <t>Wairakei School (Christchurch)</t>
  </si>
  <si>
    <t>Waituna Creek School</t>
  </si>
  <si>
    <t>Wakanui School</t>
  </si>
  <si>
    <t>Waltham School</t>
  </si>
  <si>
    <t>Weedons School</t>
  </si>
  <si>
    <t>West Eyreton School</t>
  </si>
  <si>
    <t>West Melton School</t>
  </si>
  <si>
    <t>West Spreydon School</t>
  </si>
  <si>
    <t>Westburn School</t>
  </si>
  <si>
    <t>Wharenui School</t>
  </si>
  <si>
    <t>Whataroa School</t>
  </si>
  <si>
    <t>Longbeach School</t>
  </si>
  <si>
    <t>Windwhistle School</t>
  </si>
  <si>
    <t>Woodbury School</t>
  </si>
  <si>
    <t>Woodend School</t>
  </si>
  <si>
    <t>Yaldhurst Model School</t>
  </si>
  <si>
    <t>Abbotsford School</t>
  </si>
  <si>
    <t>Alexandra School</t>
  </si>
  <si>
    <t>Andersons Bay School</t>
  </si>
  <si>
    <t>Ardgowan School</t>
  </si>
  <si>
    <t>Arthur Street School</t>
  </si>
  <si>
    <t>Fenwick School</t>
  </si>
  <si>
    <t>Balaclava School</t>
  </si>
  <si>
    <t>Balclutha School</t>
  </si>
  <si>
    <t>Balmacewen Intermediate</t>
  </si>
  <si>
    <t>Bradford School</t>
  </si>
  <si>
    <t>Broad Bay School</t>
  </si>
  <si>
    <t>Brockville School</t>
  </si>
  <si>
    <t>Clinton School</t>
  </si>
  <si>
    <t>Clutha Valley School</t>
  </si>
  <si>
    <t>Clyde School</t>
  </si>
  <si>
    <t>Concord School</t>
  </si>
  <si>
    <t>Cromwell Primary School</t>
  </si>
  <si>
    <t>Dunedin North Intermediate</t>
  </si>
  <si>
    <t>Duntroon School</t>
  </si>
  <si>
    <t>East Taieri School</t>
  </si>
  <si>
    <t>Fairfield School (Dunedin)</t>
  </si>
  <si>
    <t>Pembroke School (Oamaru)</t>
  </si>
  <si>
    <t>Five Forks School</t>
  </si>
  <si>
    <t>Flagswamp School</t>
  </si>
  <si>
    <t>George Street Normal School</t>
  </si>
  <si>
    <t>Goldfields School (Cromwell)</t>
  </si>
  <si>
    <t>Grants Braes School</t>
  </si>
  <si>
    <t>Green Island School</t>
  </si>
  <si>
    <t>Halfway Bush School</t>
  </si>
  <si>
    <t>Hampden School</t>
  </si>
  <si>
    <t>Hawea Flat School</t>
  </si>
  <si>
    <t>Heriot School</t>
  </si>
  <si>
    <t>Kaikorai School</t>
  </si>
  <si>
    <t>Kaitangata School</t>
  </si>
  <si>
    <t>Kakanui School</t>
  </si>
  <si>
    <t>Karitane School</t>
  </si>
  <si>
    <t>Lee Stream School</t>
  </si>
  <si>
    <t>Macandrew Bay School</t>
  </si>
  <si>
    <t>Macraes Moonlight School</t>
  </si>
  <si>
    <t>Maheno School</t>
  </si>
  <si>
    <t>Makarora Primary School</t>
  </si>
  <si>
    <t>Maori Hill School</t>
  </si>
  <si>
    <t>Millers Flat School</t>
  </si>
  <si>
    <t>Milton School</t>
  </si>
  <si>
    <t>Mornington School</t>
  </si>
  <si>
    <t>Elmgrove School</t>
  </si>
  <si>
    <t>Musselburgh School</t>
  </si>
  <si>
    <t>North East Valley Normal School</t>
  </si>
  <si>
    <t>Oamaru Intermediate</t>
  </si>
  <si>
    <t>Oamaru North School</t>
  </si>
  <si>
    <t>Omakau School</t>
  </si>
  <si>
    <t>Omarama School</t>
  </si>
  <si>
    <t>Opoho School</t>
  </si>
  <si>
    <t>Outram School</t>
  </si>
  <si>
    <t>Palmerston School</t>
  </si>
  <si>
    <t>Papakaio School</t>
  </si>
  <si>
    <t>Pine Hill School (Dunedin)</t>
  </si>
  <si>
    <t>Poolburn School</t>
  </si>
  <si>
    <t>Port Chalmers School</t>
  </si>
  <si>
    <t>Portobello School</t>
  </si>
  <si>
    <t>Purakaunui School</t>
  </si>
  <si>
    <t>Ravensbourne School</t>
  </si>
  <si>
    <t>Romahapa School</t>
  </si>
  <si>
    <t>Rosebank School (Balclutha)</t>
  </si>
  <si>
    <t>Sacred Heart School (Dunedin)</t>
  </si>
  <si>
    <t>Sara Cohen School</t>
  </si>
  <si>
    <t>Sawyers Bay School</t>
  </si>
  <si>
    <t>St Bernadette's School (Forbury)</t>
  </si>
  <si>
    <t>St Brigids School (Tainui)</t>
  </si>
  <si>
    <t>St Francis Xavier School (Mornington)</t>
  </si>
  <si>
    <t>St Gerard's School (Alexandra)</t>
  </si>
  <si>
    <t>St John's School (Ranfurly)</t>
  </si>
  <si>
    <t>St Joseph's School (Oamaru)</t>
  </si>
  <si>
    <t>St Joseph's School (Balclutha)</t>
  </si>
  <si>
    <t>St Joseph's Cathedral School</t>
  </si>
  <si>
    <t>St Joseph's School (Port Chalmers)</t>
  </si>
  <si>
    <t>St Leonard's School (Dunedin)</t>
  </si>
  <si>
    <t>St Mary's School (Dunedin)</t>
  </si>
  <si>
    <t>St Mary's School (Milton)</t>
  </si>
  <si>
    <t>St Mary's School (Mosgiel)</t>
  </si>
  <si>
    <t>St Peter Chanel School (Green Island)</t>
  </si>
  <si>
    <t>St Clair School</t>
  </si>
  <si>
    <t>Stirling School</t>
  </si>
  <si>
    <t>Strath Taieri School</t>
  </si>
  <si>
    <t>Tahakopa School</t>
  </si>
  <si>
    <t>Tahuna Normal Intermediate</t>
  </si>
  <si>
    <t>Taieri Beach School</t>
  </si>
  <si>
    <t>Tainui School</t>
  </si>
  <si>
    <t>Tapanui School</t>
  </si>
  <si>
    <t>Tarras School</t>
  </si>
  <si>
    <t>The Terrace School (Alexandra)</t>
  </si>
  <si>
    <t>Tokoiti School</t>
  </si>
  <si>
    <t>Totara School</t>
  </si>
  <si>
    <t>Waihola District School</t>
  </si>
  <si>
    <t>Waikoikoi School</t>
  </si>
  <si>
    <t>Waikouaiti School</t>
  </si>
  <si>
    <t>Waitahuna School</t>
  </si>
  <si>
    <t>Waitati School</t>
  </si>
  <si>
    <t>Waiwera South School</t>
  </si>
  <si>
    <t>Wakari School</t>
  </si>
  <si>
    <t>Warepa School</t>
  </si>
  <si>
    <t>Warrington School</t>
  </si>
  <si>
    <t>Weston School</t>
  </si>
  <si>
    <t>Arrowtown School</t>
  </si>
  <si>
    <t>Balfour School</t>
  </si>
  <si>
    <t>Hillside Primary School</t>
  </si>
  <si>
    <t>Hauroko Valley Primary School</t>
  </si>
  <si>
    <t>Dipton School</t>
  </si>
  <si>
    <t>East Gore School</t>
  </si>
  <si>
    <t>Edendale School (Southland)</t>
  </si>
  <si>
    <t>Garston School</t>
  </si>
  <si>
    <t>Glenham School</t>
  </si>
  <si>
    <t>Glenorchy School</t>
  </si>
  <si>
    <t>Gore Main School</t>
  </si>
  <si>
    <t>Gorge Road School</t>
  </si>
  <si>
    <t>Halfmoon Bay School</t>
  </si>
  <si>
    <t>Heddon Bush School</t>
  </si>
  <si>
    <t>Hedgehope School</t>
  </si>
  <si>
    <t>Invercargill Middle School</t>
  </si>
  <si>
    <t>Windsor North School</t>
  </si>
  <si>
    <t>Isla Bank School</t>
  </si>
  <si>
    <t>Knapdale School</t>
  </si>
  <si>
    <t>Limehills School</t>
  </si>
  <si>
    <t>Lochiel School</t>
  </si>
  <si>
    <t>Longford Intermediate</t>
  </si>
  <si>
    <t>Lumsden School</t>
  </si>
  <si>
    <t>Makarewa School</t>
  </si>
  <si>
    <t>Mararoa School</t>
  </si>
  <si>
    <t>Mataura School</t>
  </si>
  <si>
    <t>Mossburn School</t>
  </si>
  <si>
    <t>Myross Bush School</t>
  </si>
  <si>
    <t>Otama School</t>
  </si>
  <si>
    <t>Otatara School</t>
  </si>
  <si>
    <t>Otautau School</t>
  </si>
  <si>
    <t>Pukerau School</t>
  </si>
  <si>
    <t>Queenstown School</t>
  </si>
  <si>
    <t>Rimu School</t>
  </si>
  <si>
    <t>Riversdale School</t>
  </si>
  <si>
    <t>Riverton School</t>
  </si>
  <si>
    <t>Ruru Special School</t>
  </si>
  <si>
    <t>Sacred Heart School (Waikiwi)</t>
  </si>
  <si>
    <t>Salford School</t>
  </si>
  <si>
    <t>St Joseph's School (Queenstown)</t>
  </si>
  <si>
    <t>St Joseph's School (Invercargill)</t>
  </si>
  <si>
    <t>St Mary's School (Gore)</t>
  </si>
  <si>
    <t>St Patrick's School (Nightcaps)</t>
  </si>
  <si>
    <t>St Patrick's School (Invercargill)</t>
  </si>
  <si>
    <t>St Teresa's School (Bluff)</t>
  </si>
  <si>
    <t>St Theresa's School (Invercargill)</t>
  </si>
  <si>
    <t>St Thomas School (Winton)</t>
  </si>
  <si>
    <t>Te Anau School</t>
  </si>
  <si>
    <t>Te Tipua School</t>
  </si>
  <si>
    <t>Thornbury School</t>
  </si>
  <si>
    <t>Tisbury School</t>
  </si>
  <si>
    <t>Tokanui School</t>
  </si>
  <si>
    <t>Tuturau Primary School</t>
  </si>
  <si>
    <t>Waianiwa School</t>
  </si>
  <si>
    <t>Waihopai School</t>
  </si>
  <si>
    <t>Waikaia School</t>
  </si>
  <si>
    <t>Waikaka School</t>
  </si>
  <si>
    <t>Wallacetown School</t>
  </si>
  <si>
    <t>Waverley Park School</t>
  </si>
  <si>
    <t>West Gore School</t>
  </si>
  <si>
    <t>Winton School</t>
  </si>
  <si>
    <t>Woodlands Full Primary School</t>
  </si>
  <si>
    <t>Wyndham School</t>
  </si>
  <si>
    <t>Balmoral S D A School</t>
  </si>
  <si>
    <t>Carncot Independent School</t>
  </si>
  <si>
    <t>Hadlow Preparatory School</t>
  </si>
  <si>
    <t>Hamilton Seventh-Day Adventist School</t>
  </si>
  <si>
    <t>Parkside Christian S D A School</t>
  </si>
  <si>
    <t>Hereworth School</t>
  </si>
  <si>
    <t>Huntley School (Marton)</t>
  </si>
  <si>
    <t>Southland Adventist Christian School</t>
  </si>
  <si>
    <t>Kings School (Remuera)</t>
  </si>
  <si>
    <t>Liberton Christian School</t>
  </si>
  <si>
    <t>Medbury Preparatory School</t>
  </si>
  <si>
    <t>Miramar Christian School</t>
  </si>
  <si>
    <t>Nelson College For Girls Prep School</t>
  </si>
  <si>
    <t>Nelson College (Prep.Dept.)</t>
  </si>
  <si>
    <t>New Plymouth S D A School</t>
  </si>
  <si>
    <t>South City Christian School</t>
  </si>
  <si>
    <t>Palmerston North Adventist Christian School</t>
  </si>
  <si>
    <t>Rotorua S D A School</t>
  </si>
  <si>
    <t>St George's Preparatory School</t>
  </si>
  <si>
    <t>St John's Girls' School (Invercargill)</t>
  </si>
  <si>
    <t>St Joseph's School (Rangiora)</t>
  </si>
  <si>
    <t>Saint Kentigern Boys' School</t>
  </si>
  <si>
    <t>St Mark's Church School (Mt Victoria)</t>
  </si>
  <si>
    <t>St Mark's School (Christchurch)</t>
  </si>
  <si>
    <t>St Michael's Church School</t>
  </si>
  <si>
    <t>Selwyn House School</t>
  </si>
  <si>
    <t>South Auckland S D A School</t>
  </si>
  <si>
    <t>Southwell School</t>
  </si>
  <si>
    <t>Tamariki School</t>
  </si>
  <si>
    <t>Tauranga Adventist School</t>
  </si>
  <si>
    <t>Te Pi'ipi'inga Kakano Mai Rangiatea</t>
  </si>
  <si>
    <t>Timatanga Community School</t>
  </si>
  <si>
    <t>Waihi School</t>
  </si>
  <si>
    <t>Wellesley College</t>
  </si>
  <si>
    <t>Wellington S D A School</t>
  </si>
  <si>
    <t>Waitakere S D A School</t>
  </si>
  <si>
    <t>Whangarei Adventist Christian School</t>
  </si>
  <si>
    <t>Blind and Low Vision Education Network NZ</t>
  </si>
  <si>
    <t>Westbridge Residential School</t>
  </si>
  <si>
    <t>Hutt International Boys' School</t>
  </si>
  <si>
    <t>Hare Krishna School</t>
  </si>
  <si>
    <t>Te Wharekura o Arowhenua</t>
  </si>
  <si>
    <t>Te KKM o Puau Te Moananui-a-Kiwa</t>
  </si>
  <si>
    <t>Golden Sands School</t>
  </si>
  <si>
    <t>Te Matauranga</t>
  </si>
  <si>
    <t>Tahatai Coast School</t>
  </si>
  <si>
    <t>Snells Beach Primary School</t>
  </si>
  <si>
    <t>Somerville Intermediate School</t>
  </si>
  <si>
    <t>Whangaparaoa College</t>
  </si>
  <si>
    <t>Hobsonville Point Primary School</t>
  </si>
  <si>
    <t>Gulf Harbour School</t>
  </si>
  <si>
    <t>Point View School</t>
  </si>
  <si>
    <t>Waiheke Primary School</t>
  </si>
  <si>
    <t>Alfriston College</t>
  </si>
  <si>
    <t>Botany Downs Secondary College</t>
  </si>
  <si>
    <t>Pinehill School (Browns Bay)</t>
  </si>
  <si>
    <t>Summerland Primary</t>
  </si>
  <si>
    <t>Kohia Terrace School</t>
  </si>
  <si>
    <t>Te Akau ki Papamoa Primary School</t>
  </si>
  <si>
    <t>Randwick Park School</t>
  </si>
  <si>
    <t>Selwyn Ridge School</t>
  </si>
  <si>
    <t>Oteha Valley School</t>
  </si>
  <si>
    <t>The Gardens School</t>
  </si>
  <si>
    <t>Albany Junior High School</t>
  </si>
  <si>
    <t>Upper Harbour Primary School</t>
  </si>
  <si>
    <t>Willowbank School (Howick)</t>
  </si>
  <si>
    <t>Baverstock Oaks School</t>
  </si>
  <si>
    <t>Te Wharekura o Mauao</t>
  </si>
  <si>
    <t>Papamoa College</t>
  </si>
  <si>
    <t>Garin College</t>
  </si>
  <si>
    <t>Rototuna Primary School</t>
  </si>
  <si>
    <t>Hobsonville Point Secondary School</t>
  </si>
  <si>
    <t>Reremoana Primary School</t>
  </si>
  <si>
    <t>Clearview Primary</t>
  </si>
  <si>
    <t>Subject</t>
  </si>
  <si>
    <t>BypassValidation</t>
  </si>
  <si>
    <r>
      <t xml:space="preserve">The data in this sheet will auto-populate where the Data Entry </t>
    </r>
    <r>
      <rPr>
        <sz val="10"/>
        <color indexed="8"/>
        <rFont val="Arial"/>
        <family val="2"/>
      </rPr>
      <t>sheet has been completed. This sheet is less protected, so you can copy the tables, mark up for privacy and use it for reporting to your community.</t>
    </r>
  </si>
  <si>
    <t>All other ethnicities including MELAA
(not published)</t>
  </si>
  <si>
    <t>SchoolNumber</t>
  </si>
  <si>
    <t>SchoolName</t>
  </si>
  <si>
    <t>TKKM o Hoani Waititi</t>
  </si>
  <si>
    <t>Ambury Park Centre</t>
  </si>
  <si>
    <t>TKK Motuhake o Tawhiuau</t>
  </si>
  <si>
    <t xml:space="preserve">Te Aho o Te Kura Pounamu </t>
  </si>
  <si>
    <t xml:space="preserve">Aurora College </t>
  </si>
  <si>
    <t>Te Waha O Rerekohu Area School</t>
  </si>
  <si>
    <t xml:space="preserve">Mission Heights Junior College </t>
  </si>
  <si>
    <t>TKKM o Te Kura Kokiri</t>
  </si>
  <si>
    <t>West Rolleston Primary School</t>
  </si>
  <si>
    <t>Shotover Primary School</t>
  </si>
  <si>
    <t>TKKM o Ngaringaomatariki</t>
  </si>
  <si>
    <t xml:space="preserve">Henderson - Teen Parent Unit - He Wero o nga Wahine  </t>
  </si>
  <si>
    <t>Murihiku Young Parents’ Learning Centre</t>
  </si>
  <si>
    <t>TKKM o Tuia te Matangi</t>
  </si>
  <si>
    <t>Te Waka Unua School</t>
  </si>
  <si>
    <t>Ormiston Primary School</t>
  </si>
  <si>
    <t>Rawhiti School</t>
  </si>
  <si>
    <t>Te Pa o Rakaihautu</t>
  </si>
  <si>
    <t>ACG Tauranga</t>
  </si>
  <si>
    <t>Rototuna Junior High School</t>
  </si>
  <si>
    <t>Rolleston Christian School</t>
  </si>
  <si>
    <t>Middle School West Auckland</t>
  </si>
  <si>
    <t>Pacific Advance Senior School</t>
  </si>
  <si>
    <t>Te Kapehu Whetu - Teina</t>
  </si>
  <si>
    <t>Te Kura Maori o Waatea</t>
  </si>
  <si>
    <t>Te Kura Kaupapa Maori o Te Orini ki Ngati Awa</t>
  </si>
  <si>
    <t>Meraki Montessori School</t>
  </si>
  <si>
    <t>Northland College Teen Parent Unit</t>
  </si>
  <si>
    <t>Te Kura Kaupapa Maori o Horouta Wananga</t>
  </si>
  <si>
    <t>St Francis of Assisi Catholic School</t>
  </si>
  <si>
    <t>Manukura</t>
  </si>
  <si>
    <t>Okaihau Primary School</t>
  </si>
  <si>
    <t xml:space="preserve">Te Kura o Otangarei </t>
  </si>
  <si>
    <t>TKKM o Rangiawhia</t>
  </si>
  <si>
    <t>TKKM o Takapau</t>
  </si>
  <si>
    <t>TKKM o Nga Mokopuna</t>
  </si>
  <si>
    <t>TKK o Te Puaha o Waikato</t>
  </si>
  <si>
    <t>TKKM o Te Koutu</t>
  </si>
  <si>
    <t>TKKM o Te Rawhiti Roa</t>
  </si>
  <si>
    <t>TKKM o Ruamata</t>
  </si>
  <si>
    <t>Owairoa Primary School</t>
  </si>
  <si>
    <t>TKKM o Te Raki Paewhenua</t>
  </si>
  <si>
    <t>TKKM o Toku Mapihi Maurea</t>
  </si>
  <si>
    <t>TKKM o Ngati Kahungunu o Te Wairoa</t>
  </si>
  <si>
    <t>TKKM o Ngati Rangi</t>
  </si>
  <si>
    <t>TKKM o Te Whanau Tahi</t>
  </si>
  <si>
    <t>Te Kura Akonga O Manurewa</t>
  </si>
  <si>
    <t>Southern Health School</t>
  </si>
  <si>
    <t>TKKM o Wairarapa</t>
  </si>
  <si>
    <t>TKKM o Te Ara Whanui</t>
  </si>
  <si>
    <t>TKKM o Nga Uri A Maui</t>
  </si>
  <si>
    <t>TKKM o Te Waiu o Ngati Porou</t>
  </si>
  <si>
    <t>TKK o Te Wananga Whare Tapere o Takitimu</t>
  </si>
  <si>
    <t>TKKM o Bernard Fergusson</t>
  </si>
  <si>
    <t>TKKM o Te Ara Rima</t>
  </si>
  <si>
    <t>TKKM o Huiarau</t>
  </si>
  <si>
    <t>TKKM o Harataunga</t>
  </si>
  <si>
    <t>Te Kura o Te Moutere O Matakana</t>
  </si>
  <si>
    <t>TKKM o Otepou</t>
  </si>
  <si>
    <t>TKKM o Rotoiti</t>
  </si>
  <si>
    <t>TKKM o Te Matai</t>
  </si>
  <si>
    <t>TKKM o Waioweka</t>
  </si>
  <si>
    <t>TKKM o Taumarere</t>
  </si>
  <si>
    <t>TKKM o Otepoti</t>
  </si>
  <si>
    <t>TKKM o Tupoho</t>
  </si>
  <si>
    <t>TKKM o Ngati Ruanui</t>
  </si>
  <si>
    <t>TKKM o Ngati Kahungunu Ki Heretaunga</t>
  </si>
  <si>
    <t>Whanganui East School</t>
  </si>
  <si>
    <t>TKKM o Mangatuna</t>
  </si>
  <si>
    <t>TKKM o Tapere-Nui-A-Whatonga</t>
  </si>
  <si>
    <t>TKKM o Te Hiringa</t>
  </si>
  <si>
    <t>TKKM o Waiuku</t>
  </si>
  <si>
    <t>TKKM o Hurungaterangi</t>
  </si>
  <si>
    <t>TKKM o Te Kotuku</t>
  </si>
  <si>
    <t>TKKM o Whangaroa</t>
  </si>
  <si>
    <t>TKKM o Te Ara Hou</t>
  </si>
  <si>
    <t>TKKM o Pukemiro</t>
  </si>
  <si>
    <t>TKKM o Te Tonga o Hokianga</t>
  </si>
  <si>
    <t>TKKM o Kawakawa mai Tawhiti</t>
  </si>
  <si>
    <t>Hohepa School</t>
  </si>
  <si>
    <t>TKKM o Te Atihaunui-A-Paparangi</t>
  </si>
  <si>
    <t>TKKM o Otara</t>
  </si>
  <si>
    <t>TKKM o Nga Maungarongo</t>
  </si>
  <si>
    <t>TKKM o Mangere</t>
  </si>
  <si>
    <t>TKKM o Manawatu</t>
  </si>
  <si>
    <t>TKKM o Te Rito</t>
  </si>
  <si>
    <t>TKKM o Waitaha</t>
  </si>
  <si>
    <t>TKKM o Tokomaru</t>
  </si>
  <si>
    <t>TKKM o Tamarongo</t>
  </si>
  <si>
    <t>TKKM o Tamaki Nui A Rua</t>
  </si>
  <si>
    <t>TKKM o Kaikohe</t>
  </si>
  <si>
    <t>TKKM o Manurewa</t>
  </si>
  <si>
    <t>TKKM o Whakarewa I Te Reo Ki Tuwharetoa</t>
  </si>
  <si>
    <t xml:space="preserve">Remarkables Primary School </t>
  </si>
  <si>
    <t>Endeavour School</t>
  </si>
  <si>
    <t>Whanganui City College</t>
  </si>
  <si>
    <t>Whanganui Girls' College</t>
  </si>
  <si>
    <t>Te Kura Amorangi o Whakawatea</t>
  </si>
  <si>
    <t>Christchurch Girls' High School | Te Kura o Hine Waiora</t>
  </si>
  <si>
    <t>Te Kura o Te Whānau-a-Apanui</t>
  </si>
  <si>
    <t>Iqra Academy</t>
  </si>
  <si>
    <t>Horizon School</t>
  </si>
  <si>
    <t>Matahui School</t>
  </si>
  <si>
    <t>Our Lady Star of the Sea School (Howick)</t>
  </si>
  <si>
    <t>Wairau Valley Special School</t>
  </si>
  <si>
    <t>Tauranga Special School</t>
  </si>
  <si>
    <t>Te Kura o Ngapuke</t>
  </si>
  <si>
    <t>Whakarewarewa School</t>
  </si>
  <si>
    <t>Whanganui Intermediate</t>
  </si>
  <si>
    <t>St Martins School</t>
  </si>
  <si>
    <t>2016 National Standards Reporting</t>
  </si>
  <si>
    <r>
      <t xml:space="preserve">Use this worksheet to complete your NAG2A(c) Reporting. This template is protected, so enter your data into the </t>
    </r>
    <r>
      <rPr>
        <b/>
        <sz val="10"/>
        <color theme="1"/>
        <rFont val="Arial"/>
        <family val="2"/>
      </rPr>
      <t>Number</t>
    </r>
    <r>
      <rPr>
        <sz val="10"/>
        <color theme="1"/>
        <rFont val="Arial"/>
        <family val="2"/>
      </rPr>
      <t xml:space="preserve"> columns.
If your school uses an Student Management System(SMS) to manage student achievement information, you must use your SMS to report your NAG2A(c) data.
</t>
    </r>
    <r>
      <rPr>
        <b/>
        <sz val="10"/>
        <color theme="1"/>
        <rFont val="Arial"/>
        <family val="2"/>
      </rPr>
      <t>Notes regarding</t>
    </r>
    <r>
      <rPr>
        <sz val="10"/>
        <color theme="1"/>
        <rFont val="Arial"/>
        <family val="2"/>
      </rPr>
      <t xml:space="preserve"> </t>
    </r>
    <r>
      <rPr>
        <b/>
        <sz val="10"/>
        <color theme="1"/>
        <rFont val="Arial"/>
        <family val="2"/>
      </rPr>
      <t>Ethnicity counts:</t>
    </r>
    <r>
      <rPr>
        <sz val="10"/>
        <color theme="1"/>
        <rFont val="Arial"/>
        <family val="2"/>
      </rPr>
      <t xml:space="preserve">
 - </t>
    </r>
    <r>
      <rPr>
        <b/>
        <i/>
        <sz val="10"/>
        <color indexed="8"/>
        <rFont val="Arial"/>
        <family val="2"/>
      </rPr>
      <t>Ethnic group counts should use Prioritised ethnicity. 
 - It is not mandatory for you to report on 'MELAA' or 'Other' ethnicities separately, however we've included an 'All other ethnicities' row to make it easier to balance and validate your numbers. The Ministry will not publish the 'All other ethnicities' numbers.
 - Go to the Education Counts website for more information about reporting ethnicity:</t>
    </r>
  </si>
  <si>
    <t>St John's School Ranfurly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</si>
</sst>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d/m/yyyy"/>
  </numFmts>
  <fonts count="31"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0"/>
      <color indexed="8"/>
      <name val="Arial"/>
      <family val="2"/>
    </font>
    <font>
      <sz val="9"/>
      <color theme="1"/>
      <name val="Calibri"/>
      <family val="2"/>
      <scheme val="minor"/>
    </font>
    <font>
      <b/>
      <sz val="10"/>
      <color theme="1"/>
      <name val="Arial"/>
      <family val="2"/>
    </font>
    <font>
      <sz val="10"/>
      <color theme="1"/>
      <name val="Arial"/>
      <family val="2"/>
    </font>
    <font>
      <sz val="9"/>
      <color rgb="FFFF0000"/>
      <name val="Arial Narrow"/>
      <family val="2"/>
    </font>
    <font>
      <sz val="9"/>
      <color theme="1"/>
      <name val="Arial"/>
      <family val="2"/>
    </font>
    <font>
      <b/>
      <sz val="14"/>
      <color rgb="FF1F497D"/>
      <name val="Arial"/>
      <family val="2"/>
    </font>
    <font>
      <i/>
      <sz val="9"/>
      <color theme="1"/>
      <name val="Arial Narrow"/>
      <family val="2"/>
    </font>
    <font>
      <i/>
      <sz val="20"/>
      <color rgb="FFFF0000"/>
      <name val="Arial"/>
      <family val="2"/>
    </font>
    <font>
      <b/>
      <sz val="11"/>
      <color rgb="FFFF0000"/>
      <name val="Arial"/>
      <family val="2"/>
    </font>
    <font>
      <i/>
      <sz val="14"/>
      <color rgb="FFFF0000"/>
      <name val="Arial"/>
      <family val="2"/>
    </font>
    <font>
      <b/>
      <i/>
      <sz val="10"/>
      <color indexed="8"/>
      <name val="Arial"/>
      <family val="2"/>
    </font>
    <font>
      <b/>
      <sz val="10"/>
      <color theme="0"/>
      <name val="Arial"/>
      <family val="2"/>
    </font>
    <font>
      <sz val="10"/>
      <name val="Arial"/>
      <family val="2"/>
    </font>
    <font>
      <b/>
      <sz val="14"/>
      <name val="Arial"/>
      <family val="2"/>
    </font>
    <font>
      <sz val="11"/>
      <color theme="0"/>
      <name val="Arial"/>
      <family val="2"/>
    </font>
    <font>
      <sz val="9"/>
      <color theme="0"/>
      <name val="Arial"/>
      <family val="2"/>
    </font>
    <font>
      <sz val="11"/>
      <name val="Arial"/>
      <family val="2"/>
    </font>
    <font>
      <b/>
      <sz val="10"/>
      <name val="Arial"/>
      <family val="2"/>
    </font>
    <font>
      <b/>
      <sz val="11"/>
      <name val="Arial"/>
      <family val="2"/>
    </font>
    <font>
      <sz val="8"/>
      <color rgb="FFFF0000"/>
      <name val="Arial"/>
      <family val="2"/>
    </font>
    <font>
      <i/>
      <sz val="9"/>
      <color theme="1"/>
      <name val="Arial"/>
      <family val="2"/>
    </font>
    <font>
      <sz val="9"/>
      <color rgb="FFFF0000"/>
      <name val="Arial"/>
      <family val="2"/>
    </font>
    <font>
      <sz val="8.5"/>
      <color rgb="FFFF0000"/>
      <name val="Arial"/>
      <family val="2"/>
    </font>
    <font>
      <b/>
      <sz val="11"/>
      <color theme="1"/>
      <name val="Arial"/>
      <family val="2"/>
    </font>
    <font>
      <b/>
      <sz val="9"/>
      <name val="Arial"/>
      <family val="2"/>
    </font>
    <font>
      <sz val="8"/>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C6E1A6"/>
        <bgColor indexed="64"/>
      </patternFill>
    </fill>
    <fill>
      <patternFill patternType="solid">
        <fgColor rgb="FF532E8F"/>
        <bgColor indexed="64"/>
      </patternFill>
    </fill>
  </fills>
  <borders count="10">
    <border>
      <left/>
      <right/>
      <top/>
      <bottom/>
      <diagonal/>
    </border>
    <border>
      <left/>
      <right/>
      <top style="hair">
        <color auto="1"/>
      </top>
      <bottom style="hair">
        <color auto="1"/>
      </bottom>
      <diagonal/>
    </border>
    <border>
      <left/>
      <right/>
      <top style="hair">
        <color auto="1"/>
      </top>
      <bottom/>
      <diagonal/>
    </border>
    <border>
      <left/>
      <right/>
      <top style="hair">
        <color rgb="FF20419A"/>
      </top>
      <bottom style="hair">
        <color rgb="FF20419A"/>
      </bottom>
      <diagonal/>
    </border>
    <border>
      <left/>
      <right/>
      <top style="hair">
        <color rgb="FF20419A"/>
      </top>
      <bottom/>
      <diagonal/>
    </border>
    <border>
      <left style="thin">
        <color auto="1"/>
      </left>
      <right style="thin">
        <color auto="1"/>
      </right>
      <top style="thin">
        <color auto="1"/>
      </top>
      <bottom style="thin">
        <color auto="1"/>
      </bottom>
      <diagonal/>
    </border>
    <border>
      <left/>
      <right/>
      <top style="medium">
        <color rgb="FF00853E"/>
      </top>
      <bottom style="medium">
        <color rgb="FF00853E"/>
      </bottom>
      <diagonal/>
    </border>
    <border>
      <left/>
      <right/>
      <top style="medium">
        <color rgb="FF00853E"/>
      </top>
      <bottom style="hair">
        <color rgb="FF20419A"/>
      </bottom>
      <diagonal/>
    </border>
    <border>
      <left/>
      <right/>
      <top style="medium">
        <color rgb="FF00853E"/>
      </top>
      <bottom style="hair">
        <color auto="1"/>
      </bottom>
      <diagonal/>
    </border>
    <border>
      <left/>
      <right/>
      <top/>
      <bottom style="hair">
        <color rgb="FF20419A"/>
      </bottom>
      <diagonal/>
    </border>
  </borders>
  <cellStyleXfs count="1">
    <xf numFmtId="0" fontId="0" fillId="0" borderId="0"/>
  </cellStyleXfs>
  <cellXfs count="100">
    <xf numFmtId="0" fontId="0" fillId="0" borderId="0" xfId="0"/>
    <xf numFmtId="0" fontId="5" fillId="0" borderId="0" xfId="0" applyFont="1" applyAlignment="1">
      <alignment vertical="top"/>
    </xf>
    <xf numFmtId="0" fontId="0" fillId="2" borderId="0" xfId="0" applyFill="1"/>
    <xf numFmtId="0" fontId="9" fillId="2" borderId="0" xfId="0" applyFont="1" applyFill="1" applyAlignment="1">
      <alignment horizontal="left" vertical="center"/>
    </xf>
    <xf numFmtId="0" fontId="9" fillId="2" borderId="0" xfId="0" applyFont="1" applyFill="1" applyBorder="1" applyAlignment="1">
      <alignment horizontal="left" vertical="center"/>
    </xf>
    <xf numFmtId="0" fontId="0" fillId="2" borderId="0" xfId="0" applyFill="1" applyBorder="1"/>
    <xf numFmtId="0" fontId="13" fillId="0" borderId="0" xfId="0" applyFont="1"/>
    <xf numFmtId="0" fontId="13" fillId="2" borderId="0" xfId="0" applyFont="1" applyFill="1"/>
    <xf numFmtId="0" fontId="18" fillId="2" borderId="0" xfId="0" applyFont="1" applyFill="1" applyAlignment="1">
      <alignment vertical="top"/>
    </xf>
    <xf numFmtId="0" fontId="19" fillId="2" borderId="0" xfId="0" applyFont="1" applyFill="1" applyBorder="1"/>
    <xf numFmtId="0" fontId="20" fillId="2" borderId="0" xfId="0" applyFont="1" applyFill="1" applyBorder="1" applyAlignment="1">
      <alignment horizontal="left" vertical="center"/>
    </xf>
    <xf numFmtId="0" fontId="22" fillId="3" borderId="0" xfId="0" applyFont="1" applyFill="1" applyBorder="1" applyAlignment="1">
      <alignment horizontal="center"/>
    </xf>
    <xf numFmtId="0" fontId="22" fillId="3" borderId="0" xfId="0" applyFont="1" applyFill="1" applyBorder="1" applyAlignment="1">
      <alignment horizontal="center" vertical="center"/>
    </xf>
    <xf numFmtId="1" fontId="17" fillId="4" borderId="0" xfId="0" applyNumberFormat="1" applyFont="1" applyFill="1" applyBorder="1" applyAlignment="1" applyProtection="1">
      <alignment horizontal="center" vertical="center"/>
      <protection locked="0"/>
    </xf>
    <xf numFmtId="0" fontId="17" fillId="3" borderId="0" xfId="0" applyFont="1" applyFill="1" applyBorder="1" applyAlignment="1" applyProtection="1">
      <alignment horizontal="center" vertical="center"/>
    </xf>
    <xf numFmtId="0" fontId="14" fillId="0" borderId="0" xfId="0" applyFont="1" applyBorder="1" applyAlignment="1">
      <alignment vertical="center" wrapText="1"/>
    </xf>
    <xf numFmtId="165" fontId="21" fillId="4" borderId="0" xfId="0" applyNumberFormat="1" applyFont="1" applyFill="1" applyBorder="1" applyAlignment="1" applyProtection="1">
      <alignment horizontal="left"/>
      <protection locked="0"/>
    </xf>
    <xf numFmtId="0" fontId="3" fillId="0" borderId="0" xfId="0" applyFont="1"/>
    <xf numFmtId="0" fontId="3" fillId="2" borderId="0" xfId="0" applyFont="1" applyFill="1"/>
    <xf numFmtId="0" fontId="19" fillId="2" borderId="0" xfId="0" applyFont="1" applyFill="1"/>
    <xf numFmtId="0" fontId="24" fillId="0" borderId="0" xfId="0" applyFont="1" applyBorder="1" applyAlignment="1">
      <alignment vertical="center" wrapText="1"/>
    </xf>
    <xf numFmtId="0" fontId="25" fillId="2" borderId="0" xfId="0" applyFont="1" applyFill="1" applyAlignment="1">
      <alignment vertical="top"/>
    </xf>
    <xf numFmtId="0" fontId="26" fillId="2" borderId="0" xfId="0" applyFont="1" applyFill="1" applyAlignment="1">
      <alignment vertical="top" wrapText="1"/>
    </xf>
    <xf numFmtId="0" fontId="9" fillId="0" borderId="0" xfId="0" applyFont="1" applyAlignment="1">
      <alignment vertical="top"/>
    </xf>
    <xf numFmtId="1" fontId="17" fillId="4" borderId="1" xfId="0" applyNumberFormat="1" applyFont="1" applyFill="1" applyBorder="1" applyAlignment="1" applyProtection="1">
      <alignment horizontal="center" vertical="center"/>
      <protection locked="0"/>
    </xf>
    <xf numFmtId="0" fontId="17" fillId="3" borderId="1" xfId="0" applyFont="1" applyFill="1" applyBorder="1" applyAlignment="1" applyProtection="1">
      <alignment horizontal="center" vertical="center"/>
    </xf>
    <xf numFmtId="1" fontId="17" fillId="4" borderId="2" xfId="0" applyNumberFormat="1" applyFont="1" applyFill="1" applyBorder="1" applyAlignment="1" applyProtection="1">
      <alignment horizontal="center" vertical="center"/>
      <protection locked="0"/>
    </xf>
    <xf numFmtId="0" fontId="17" fillId="3" borderId="2" xfId="0" applyFont="1" applyFill="1" applyBorder="1" applyAlignment="1" applyProtection="1">
      <alignment horizontal="center" vertical="center"/>
    </xf>
    <xf numFmtId="0" fontId="24" fillId="0" borderId="0" xfId="0" applyFont="1" applyBorder="1" applyAlignment="1">
      <alignment vertical="center" wrapText="1" shrinkToFit="1"/>
    </xf>
    <xf numFmtId="0" fontId="3" fillId="2" borderId="0" xfId="0" applyFont="1" applyFill="1" applyBorder="1"/>
    <xf numFmtId="0" fontId="12" fillId="0" borderId="0" xfId="0" applyFont="1" applyBorder="1" applyAlignment="1">
      <alignment vertical="center" wrapText="1"/>
    </xf>
    <xf numFmtId="0" fontId="10" fillId="2" borderId="0" xfId="0" applyFont="1" applyFill="1" applyBorder="1" applyAlignment="1">
      <alignment vertical="top"/>
    </xf>
    <xf numFmtId="0" fontId="11" fillId="2" borderId="0" xfId="0" applyFont="1" applyFill="1" applyBorder="1" applyAlignment="1">
      <alignment vertical="top"/>
    </xf>
    <xf numFmtId="0" fontId="8" fillId="2" borderId="0" xfId="0" applyFont="1" applyFill="1" applyBorder="1" applyAlignment="1">
      <alignment vertical="top" wrapText="1"/>
    </xf>
    <xf numFmtId="0" fontId="17" fillId="4" borderId="1" xfId="0" applyFont="1" applyFill="1" applyBorder="1" applyAlignment="1" applyProtection="1">
      <alignment horizontal="center" vertical="center"/>
      <protection locked="0"/>
    </xf>
    <xf numFmtId="0" fontId="17" fillId="4" borderId="2" xfId="0" applyFont="1" applyFill="1" applyBorder="1" applyAlignment="1" applyProtection="1">
      <alignment horizontal="center" vertical="center"/>
      <protection locked="0"/>
    </xf>
    <xf numFmtId="0" fontId="17" fillId="3" borderId="1" xfId="0" applyFont="1" applyFill="1" applyBorder="1" applyAlignment="1" applyProtection="1">
      <alignment horizontal="center" vertical="center"/>
      <protection locked="0"/>
    </xf>
    <xf numFmtId="0" fontId="17" fillId="3" borderId="2" xfId="0" applyFont="1" applyFill="1" applyBorder="1" applyAlignment="1" applyProtection="1">
      <alignment horizontal="center" vertical="center"/>
      <protection locked="0"/>
    </xf>
    <xf numFmtId="0" fontId="7" fillId="0" borderId="0" xfId="0" applyFont="1" applyFill="1"/>
    <xf numFmtId="22" fontId="7" fillId="0" borderId="0" xfId="0" applyNumberFormat="1" applyFont="1" applyFill="1"/>
    <xf numFmtId="0" fontId="28" fillId="0" borderId="5" xfId="0" applyFont="1" applyBorder="1"/>
    <xf numFmtId="0" fontId="2" fillId="0" borderId="5" xfId="0" applyFont="1" applyBorder="1"/>
    <xf numFmtId="0" fontId="21" fillId="4" borderId="0" xfId="0" applyFont="1" applyFill="1" applyBorder="1" applyAlignment="1" applyProtection="1">
      <alignment horizontal="left"/>
      <protection locked="0"/>
    </xf>
    <xf numFmtId="0" fontId="23" fillId="5" borderId="0" xfId="0" applyFont="1" applyFill="1" applyBorder="1" applyAlignment="1">
      <alignment horizontal="left"/>
    </xf>
    <xf numFmtId="0" fontId="22" fillId="5" borderId="0" xfId="0" applyFont="1" applyFill="1" applyBorder="1" applyAlignment="1">
      <alignment horizontal="center" vertical="center"/>
    </xf>
    <xf numFmtId="0" fontId="22" fillId="5" borderId="6" xfId="0" applyFont="1" applyFill="1" applyBorder="1" applyAlignment="1">
      <alignment vertical="center"/>
    </xf>
    <xf numFmtId="1" fontId="17" fillId="4" borderId="6" xfId="0" applyNumberFormat="1" applyFont="1" applyFill="1" applyBorder="1" applyAlignment="1" applyProtection="1">
      <alignment horizontal="center" vertical="center"/>
      <protection locked="0"/>
    </xf>
    <xf numFmtId="164" fontId="17" fillId="5" borderId="6" xfId="0" applyNumberFormat="1" applyFont="1" applyFill="1" applyBorder="1" applyAlignment="1">
      <alignment horizontal="center" vertical="center" wrapText="1"/>
    </xf>
    <xf numFmtId="0" fontId="17" fillId="3" borderId="6" xfId="0" applyFont="1" applyFill="1" applyBorder="1" applyAlignment="1" applyProtection="1">
      <alignment horizontal="center" vertical="center"/>
    </xf>
    <xf numFmtId="0" fontId="22" fillId="5" borderId="0" xfId="0" applyFont="1" applyFill="1" applyBorder="1" applyAlignment="1">
      <alignment vertical="center"/>
    </xf>
    <xf numFmtId="164" fontId="17" fillId="5" borderId="0" xfId="0" applyNumberFormat="1" applyFont="1" applyFill="1" applyBorder="1" applyAlignment="1">
      <alignment horizontal="center" vertical="center" wrapText="1"/>
    </xf>
    <xf numFmtId="0" fontId="22" fillId="5" borderId="1" xfId="0" applyFont="1" applyFill="1" applyBorder="1" applyAlignment="1">
      <alignment vertical="center"/>
    </xf>
    <xf numFmtId="164" fontId="17" fillId="5" borderId="1" xfId="0" applyNumberFormat="1" applyFont="1" applyFill="1" applyBorder="1" applyAlignment="1">
      <alignment horizontal="center" vertical="center" wrapText="1"/>
    </xf>
    <xf numFmtId="0" fontId="22" fillId="5" borderId="1" xfId="0" applyFont="1" applyFill="1" applyBorder="1" applyAlignment="1">
      <alignment vertical="center" wrapText="1"/>
    </xf>
    <xf numFmtId="0" fontId="29" fillId="5" borderId="0" xfId="0" applyFont="1" applyFill="1" applyBorder="1" applyAlignment="1">
      <alignment vertical="center" wrapText="1"/>
    </xf>
    <xf numFmtId="0" fontId="22" fillId="5" borderId="7" xfId="0" applyFont="1" applyFill="1" applyBorder="1" applyAlignment="1">
      <alignment vertical="center"/>
    </xf>
    <xf numFmtId="1" fontId="17" fillId="4" borderId="7" xfId="0" applyNumberFormat="1" applyFont="1" applyFill="1" applyBorder="1" applyAlignment="1" applyProtection="1">
      <alignment horizontal="center" vertical="center"/>
      <protection locked="0"/>
    </xf>
    <xf numFmtId="164" fontId="17" fillId="5" borderId="7" xfId="0" applyNumberFormat="1" applyFont="1" applyFill="1" applyBorder="1" applyAlignment="1">
      <alignment horizontal="center" vertical="center" wrapText="1"/>
    </xf>
    <xf numFmtId="0" fontId="17" fillId="3" borderId="7" xfId="0" applyFont="1" applyFill="1" applyBorder="1" applyAlignment="1" applyProtection="1">
      <alignment horizontal="center" vertical="center"/>
    </xf>
    <xf numFmtId="0" fontId="22" fillId="5" borderId="0" xfId="0" applyFont="1" applyFill="1" applyBorder="1" applyAlignment="1">
      <alignment horizontal="center"/>
    </xf>
    <xf numFmtId="0" fontId="22" fillId="5" borderId="8" xfId="0" applyFont="1" applyFill="1" applyBorder="1" applyAlignment="1">
      <alignment vertical="center"/>
    </xf>
    <xf numFmtId="1" fontId="17" fillId="4" borderId="8" xfId="0" applyNumberFormat="1" applyFont="1" applyFill="1" applyBorder="1" applyAlignment="1" applyProtection="1">
      <alignment horizontal="center" vertical="center"/>
      <protection locked="0"/>
    </xf>
    <xf numFmtId="164" fontId="17" fillId="5" borderId="8" xfId="0" applyNumberFormat="1" applyFont="1" applyFill="1" applyBorder="1" applyAlignment="1">
      <alignment horizontal="center" vertical="center" wrapText="1"/>
    </xf>
    <xf numFmtId="0" fontId="17" fillId="3" borderId="8" xfId="0" applyFont="1" applyFill="1" applyBorder="1" applyAlignment="1" applyProtection="1">
      <alignment horizontal="center" vertical="center"/>
    </xf>
    <xf numFmtId="0" fontId="22" fillId="5" borderId="2" xfId="0" applyFont="1" applyFill="1" applyBorder="1" applyAlignment="1">
      <alignment vertical="center"/>
    </xf>
    <xf numFmtId="164" fontId="17" fillId="5" borderId="2" xfId="0" applyNumberFormat="1" applyFont="1" applyFill="1" applyBorder="1" applyAlignment="1">
      <alignment horizontal="center" vertical="center" wrapText="1"/>
    </xf>
    <xf numFmtId="165" fontId="1" fillId="5" borderId="0" xfId="0" applyNumberFormat="1" applyFont="1" applyFill="1" applyBorder="1" applyAlignment="1">
      <alignment horizontal="left"/>
    </xf>
    <xf numFmtId="0" fontId="1" fillId="2" borderId="0" xfId="0" applyFont="1" applyFill="1" applyBorder="1"/>
    <xf numFmtId="0" fontId="1" fillId="5" borderId="0" xfId="0" applyFont="1" applyFill="1" applyBorder="1" applyAlignment="1">
      <alignment horizontal="left"/>
    </xf>
    <xf numFmtId="0" fontId="1" fillId="2" borderId="0" xfId="0" applyFont="1" applyFill="1" applyBorder="1" applyAlignment="1">
      <alignment horizontal="left"/>
    </xf>
    <xf numFmtId="0" fontId="17" fillId="4" borderId="6" xfId="0" applyFont="1" applyFill="1" applyBorder="1" applyAlignment="1" applyProtection="1">
      <alignment horizontal="center" vertical="center"/>
      <protection locked="0"/>
    </xf>
    <xf numFmtId="0" fontId="17" fillId="3" borderId="6" xfId="0" applyFont="1" applyFill="1" applyBorder="1" applyAlignment="1" applyProtection="1">
      <alignment horizontal="center" vertical="center"/>
      <protection locked="0"/>
    </xf>
    <xf numFmtId="0" fontId="22" fillId="5" borderId="9" xfId="0" applyFont="1" applyFill="1" applyBorder="1" applyAlignment="1">
      <alignment vertical="center"/>
    </xf>
    <xf numFmtId="0" fontId="17" fillId="4" borderId="9" xfId="0" applyFont="1" applyFill="1" applyBorder="1" applyAlignment="1" applyProtection="1">
      <alignment horizontal="center" vertical="center"/>
      <protection locked="0"/>
    </xf>
    <xf numFmtId="164" fontId="17" fillId="5" borderId="9" xfId="0" applyNumberFormat="1" applyFont="1" applyFill="1" applyBorder="1" applyAlignment="1">
      <alignment horizontal="center" vertical="center" wrapText="1"/>
    </xf>
    <xf numFmtId="0" fontId="17" fillId="3" borderId="9" xfId="0" applyFont="1" applyFill="1" applyBorder="1" applyAlignment="1" applyProtection="1">
      <alignment horizontal="center" vertical="center"/>
      <protection locked="0"/>
    </xf>
    <xf numFmtId="0" fontId="22" fillId="5" borderId="3" xfId="0" applyFont="1" applyFill="1" applyBorder="1" applyAlignment="1">
      <alignment vertical="center"/>
    </xf>
    <xf numFmtId="0" fontId="17" fillId="4" borderId="3" xfId="0" applyFont="1" applyFill="1" applyBorder="1" applyAlignment="1" applyProtection="1">
      <alignment horizontal="center" vertical="center"/>
      <protection locked="0"/>
    </xf>
    <xf numFmtId="164" fontId="17" fillId="5" borderId="3" xfId="0" applyNumberFormat="1" applyFont="1" applyFill="1" applyBorder="1" applyAlignment="1">
      <alignment horizontal="center" vertical="center" wrapText="1"/>
    </xf>
    <xf numFmtId="0" fontId="17" fillId="3" borderId="3" xfId="0" applyFont="1" applyFill="1" applyBorder="1" applyAlignment="1" applyProtection="1">
      <alignment horizontal="center" vertical="center"/>
      <protection locked="0"/>
    </xf>
    <xf numFmtId="0" fontId="22" fillId="5" borderId="4" xfId="0" applyFont="1" applyFill="1" applyBorder="1" applyAlignment="1">
      <alignment vertical="center"/>
    </xf>
    <xf numFmtId="0" fontId="17" fillId="4" borderId="4" xfId="0" applyFont="1" applyFill="1" applyBorder="1" applyAlignment="1" applyProtection="1">
      <alignment horizontal="center" vertical="center"/>
      <protection locked="0"/>
    </xf>
    <xf numFmtId="164" fontId="17" fillId="5" borderId="4" xfId="0" applyNumberFormat="1" applyFont="1" applyFill="1" applyBorder="1" applyAlignment="1">
      <alignment horizontal="center" vertical="center" wrapText="1"/>
    </xf>
    <xf numFmtId="0" fontId="17" fillId="3" borderId="4" xfId="0" applyFont="1" applyFill="1" applyBorder="1" applyAlignment="1" applyProtection="1">
      <alignment horizontal="center" vertical="center"/>
      <protection locked="0"/>
    </xf>
    <xf numFmtId="0" fontId="17" fillId="4" borderId="8"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4" borderId="0" xfId="0" applyFont="1" applyFill="1" applyBorder="1" applyAlignment="1" applyProtection="1">
      <alignment horizontal="center" vertical="center"/>
      <protection locked="0"/>
    </xf>
    <xf numFmtId="0" fontId="17" fillId="3" borderId="0" xfId="0" applyFont="1" applyFill="1" applyBorder="1" applyAlignment="1" applyProtection="1">
      <alignment horizontal="center" vertical="center"/>
      <protection locked="0"/>
    </xf>
    <xf numFmtId="0" fontId="16" fillId="6" borderId="0" xfId="0" applyFont="1" applyFill="1" applyBorder="1" applyAlignment="1">
      <alignment horizontal="center" vertical="center"/>
    </xf>
    <xf numFmtId="0" fontId="22" fillId="5" borderId="0" xfId="0" applyFont="1" applyFill="1" applyBorder="1" applyAlignment="1">
      <alignment horizontal="center"/>
    </xf>
    <xf numFmtId="0" fontId="27" fillId="0" borderId="0" xfId="0" applyFont="1" applyBorder="1" applyAlignment="1">
      <alignment vertical="center" wrapText="1"/>
    </xf>
    <xf numFmtId="0" fontId="1" fillId="5" borderId="0" xfId="0" applyFont="1" applyFill="1" applyBorder="1" applyAlignment="1">
      <alignment horizontal="left"/>
    </xf>
    <xf numFmtId="0" fontId="10" fillId="2" borderId="0" xfId="0" applyFont="1" applyFill="1" applyBorder="1" applyAlignment="1">
      <alignment horizontal="center" vertical="top"/>
    </xf>
    <xf numFmtId="0" fontId="7" fillId="0" borderId="0" xfId="0" applyFont="1" applyAlignment="1">
      <alignment horizontal="left" vertical="top" wrapText="1"/>
    </xf>
    <xf numFmtId="0" fontId="13" fillId="2" borderId="0" xfId="0" applyFont="1" applyFill="1" applyAlignment="1">
      <alignment horizontal="left" vertical="center" wrapText="1"/>
    </xf>
    <xf numFmtId="0" fontId="13" fillId="2" borderId="0" xfId="0" applyFont="1" applyFill="1" applyBorder="1" applyAlignment="1">
      <alignment horizontal="left" vertical="center" wrapText="1"/>
    </xf>
    <xf numFmtId="0" fontId="10" fillId="2" borderId="0" xfId="0" applyFont="1" applyFill="1" applyAlignment="1">
      <alignment horizontal="center" vertical="top"/>
    </xf>
    <xf numFmtId="0" fontId="21" fillId="4" borderId="0" xfId="0" applyFont="1" applyFill="1" applyBorder="1" applyAlignment="1" applyProtection="1">
      <alignment horizontal="left"/>
      <protection locked="0"/>
    </xf>
    <xf numFmtId="0" fontId="9" fillId="2" borderId="0" xfId="0" applyFont="1" applyFill="1" applyBorder="1" applyAlignment="1">
      <alignment horizontal="center" vertical="center"/>
    </xf>
    <xf numFmtId="0" fontId="7" fillId="0" borderId="0" xfId="0" applyFont="1" applyAlignment="1">
      <alignment vertical="top" wrapText="1"/>
    </xf>
  </cellXfs>
  <cellStyles count="1">
    <cellStyle name="Normal" xfId="0" builtinId="0"/>
  </cellStyles>
  <dxfs count="36">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bgColor rgb="FFFFC000"/>
        </patternFill>
      </fill>
    </dxf>
    <dxf>
      <font>
        <b/>
        <i val="0"/>
        <color rgb="FFFF0000"/>
      </font>
      <fill>
        <patternFill patternType="solid">
          <fgColor auto="1"/>
          <bgColor rgb="FFFFC000"/>
        </patternFill>
      </fill>
    </dxf>
    <dxf>
      <font>
        <b/>
        <i val="0"/>
        <color rgb="FFFF0000"/>
      </font>
      <fill>
        <patternFill>
          <bgColor rgb="FFFFC000"/>
        </patternFill>
      </fill>
      <border>
        <vertical/>
        <horizontal/>
      </border>
    </dxf>
  </dxfs>
  <tableStyles count="0" defaultTableStyle="TableStyleMedium9" defaultPivotStyle="PivotStyleLight16"/>
  <colors>
    <mruColors>
      <color rgb="FFC5D6E8"/>
      <color rgb="FF20419A"/>
      <color rgb="FF990000"/>
      <color rgb="FF2A6EBB"/>
      <color rgb="FFF47721"/>
      <color rgb="FF6E99D4"/>
      <color rgb="FFFFFFCC"/>
      <color rgb="FFBAC804"/>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hyperlink" Target="http://www.educationcounts.govt.nz/data-services/collecting-information/code_sets/ethnic_group_codes" TargetMode="External"/></Relationships>
</file>

<file path=xl/drawings/drawing1.xml><?xml version="1.0" encoding="utf-8"?>
<xdr:wsDr xmlns:xdr="http://schemas.openxmlformats.org/drawingml/2006/spreadsheetDrawing" xmlns:a="http://schemas.openxmlformats.org/drawingml/2006/main">
  <xdr:twoCellAnchor>
    <xdr:from>
      <xdr:col>4</xdr:col>
      <xdr:colOff>66675</xdr:colOff>
      <xdr:row>0</xdr:row>
      <xdr:rowOff>933451</xdr:rowOff>
    </xdr:from>
    <xdr:to>
      <xdr:col>6</xdr:col>
      <xdr:colOff>742950</xdr:colOff>
      <xdr:row>1</xdr:row>
      <xdr:rowOff>9526</xdr:rowOff>
    </xdr:to>
    <xdr:sp macro="" textlink="">
      <xdr:nvSpPr>
        <xdr:cNvPr id="2" name="TextBox 1">
          <a:hlinkClick xmlns:r="http://schemas.openxmlformats.org/officeDocument/2006/relationships" r:id="rId1"/>
        </xdr:cNvPr>
        <xdr:cNvSpPr txBox="1"/>
      </xdr:nvSpPr>
      <xdr:spPr>
        <a:xfrm>
          <a:off x="5019675" y="933451"/>
          <a:ext cx="2543175" cy="24765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0" i="0" u="sng" strike="noStrike">
              <a:solidFill>
                <a:schemeClr val="dk1"/>
              </a:solidFill>
              <a:latin typeface="Arial" pitchFamily="34" charset="0"/>
              <a:ea typeface="+mn-ea"/>
              <a:cs typeface="Arial" pitchFamily="34" charset="0"/>
              <a:hlinkClick xmlns:r="http://schemas.openxmlformats.org/officeDocument/2006/relationships" r:id=""/>
            </a:rPr>
            <a:t>Education Counts - Ethnic Group Codes</a:t>
          </a:r>
          <a:r>
            <a:rPr lang="en-NZ" sz="1000">
              <a:latin typeface="Arial" pitchFamily="34" charset="0"/>
              <a:cs typeface="Arial" pitchFamily="34" charset="0"/>
            </a:rPr>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GridLines="0" tabSelected="1" workbookViewId="0">
      <pane ySplit="1" topLeftCell="A2" activePane="bottomLeft" state="frozen"/>
      <selection pane="bottomLeft" activeCell="D9" sqref="D9"/>
    </sheetView>
  </sheetViews>
  <sheetFormatPr baseColWidth="10" defaultColWidth="8.83203125" defaultRowHeight="13" x14ac:dyDescent="0"/>
  <cols>
    <col min="1" max="1" width="32.33203125" style="17" customWidth="1"/>
    <col min="2" max="10" width="14" style="17" customWidth="1"/>
    <col min="11" max="11" width="13.33203125" style="17" customWidth="1"/>
    <col min="12" max="12" width="10.6640625" style="17" bestFit="1" customWidth="1"/>
    <col min="13" max="13" width="14.83203125" style="17" bestFit="1" customWidth="1"/>
    <col min="14" max="16384" width="8.83203125" style="17"/>
  </cols>
  <sheetData>
    <row r="1" spans="1:11" ht="92.25" customHeight="1">
      <c r="A1" s="93" t="s">
        <v>2582</v>
      </c>
      <c r="B1" s="93"/>
      <c r="C1" s="93"/>
      <c r="D1" s="93"/>
      <c r="E1" s="93"/>
      <c r="F1" s="93"/>
      <c r="G1" s="93"/>
      <c r="H1" s="93"/>
      <c r="I1" s="93"/>
      <c r="J1" s="93"/>
    </row>
    <row r="2" spans="1:11" ht="20" customHeight="1">
      <c r="A2" s="8" t="s">
        <v>2581</v>
      </c>
      <c r="B2" s="18"/>
      <c r="C2" s="18"/>
      <c r="D2" s="18"/>
      <c r="E2" s="18"/>
      <c r="F2" s="18"/>
      <c r="G2" s="18"/>
      <c r="I2" s="18"/>
      <c r="J2" s="18"/>
    </row>
    <row r="3" spans="1:11" ht="15" customHeight="1">
      <c r="A3" s="94" t="str">
        <f>IF(OR(D3="",SchoolNumber="",SchoolName=""),"NOTE: Remember to insert date, school number and school name.","")</f>
        <v/>
      </c>
      <c r="B3" s="95"/>
      <c r="C3" s="43" t="s">
        <v>44</v>
      </c>
      <c r="D3" s="16">
        <v>42720</v>
      </c>
      <c r="E3" s="19"/>
      <c r="F3" s="19"/>
      <c r="G3" s="19"/>
      <c r="H3" s="19"/>
      <c r="I3" s="19"/>
      <c r="J3" s="19"/>
    </row>
    <row r="4" spans="1:11" ht="15" customHeight="1">
      <c r="A4" s="94"/>
      <c r="B4" s="95"/>
      <c r="C4" s="43" t="s">
        <v>21</v>
      </c>
      <c r="D4" s="42">
        <v>3824</v>
      </c>
      <c r="E4" s="9"/>
      <c r="F4" s="9"/>
      <c r="G4" s="9"/>
      <c r="H4" s="10"/>
      <c r="I4" s="10"/>
      <c r="J4" s="10"/>
    </row>
    <row r="5" spans="1:11">
      <c r="A5" s="94"/>
      <c r="B5" s="95"/>
      <c r="C5" s="43" t="s">
        <v>20</v>
      </c>
      <c r="D5" s="97" t="s">
        <v>2583</v>
      </c>
      <c r="E5" s="97"/>
      <c r="F5" s="97"/>
      <c r="G5" s="97"/>
      <c r="H5" s="97"/>
      <c r="I5" s="97"/>
      <c r="J5" s="97"/>
      <c r="K5" s="6"/>
    </row>
    <row r="6" spans="1:11" ht="9" customHeight="1">
      <c r="A6" s="18"/>
      <c r="B6" s="18"/>
      <c r="C6" s="18"/>
      <c r="D6" s="7" t="str">
        <f>IF(IFERROR(FIND(",",SchoolName,1),1)=1,"","WARNING: Please don't include commas in school name field")</f>
        <v/>
      </c>
      <c r="E6" s="18"/>
      <c r="F6" s="18"/>
      <c r="G6" s="18"/>
      <c r="H6" s="18"/>
      <c r="I6" s="18"/>
      <c r="J6" s="18"/>
    </row>
    <row r="7" spans="1:11" ht="15" customHeight="1">
      <c r="A7" s="88" t="s">
        <v>23</v>
      </c>
      <c r="B7" s="89" t="s">
        <v>6</v>
      </c>
      <c r="C7" s="89"/>
      <c r="D7" s="89" t="s">
        <v>7</v>
      </c>
      <c r="E7" s="89"/>
      <c r="F7" s="89" t="s">
        <v>8</v>
      </c>
      <c r="G7" s="89"/>
      <c r="H7" s="89" t="s">
        <v>9</v>
      </c>
      <c r="I7" s="89"/>
      <c r="J7" s="11" t="s">
        <v>11</v>
      </c>
    </row>
    <row r="8" spans="1:11" ht="14" thickBot="1">
      <c r="A8" s="88"/>
      <c r="B8" s="44" t="s">
        <v>0</v>
      </c>
      <c r="C8" s="44" t="s">
        <v>10</v>
      </c>
      <c r="D8" s="44" t="s">
        <v>0</v>
      </c>
      <c r="E8" s="44" t="s">
        <v>10</v>
      </c>
      <c r="F8" s="44" t="s">
        <v>0</v>
      </c>
      <c r="G8" s="44" t="s">
        <v>10</v>
      </c>
      <c r="H8" s="44" t="s">
        <v>0</v>
      </c>
      <c r="I8" s="44" t="s">
        <v>10</v>
      </c>
      <c r="J8" s="12" t="s">
        <v>0</v>
      </c>
    </row>
    <row r="9" spans="1:11" ht="24" customHeight="1" thickBot="1">
      <c r="A9" s="45" t="s">
        <v>1</v>
      </c>
      <c r="B9" s="46">
        <v>5</v>
      </c>
      <c r="C9" s="47">
        <f>IF(B9=0,"",B9/$J9)</f>
        <v>8.6206896551724144E-2</v>
      </c>
      <c r="D9" s="46">
        <v>11</v>
      </c>
      <c r="E9" s="47">
        <f>IF(D9=0,"",D9/$J9)</f>
        <v>0.18965517241379309</v>
      </c>
      <c r="F9" s="46">
        <v>16</v>
      </c>
      <c r="G9" s="47">
        <f>IF(F9=0,"",F9/$J9)</f>
        <v>0.27586206896551724</v>
      </c>
      <c r="H9" s="46">
        <v>26</v>
      </c>
      <c r="I9" s="47">
        <f>IF(H9=0,"",H9/$J9)</f>
        <v>0.44827586206896552</v>
      </c>
      <c r="J9" s="48">
        <f>IF(B9+D9+F9+H9=0,"",B9+D9+F9+H9)</f>
        <v>58</v>
      </c>
    </row>
    <row r="10" spans="1:11" ht="24" customHeight="1">
      <c r="A10" s="49" t="s">
        <v>2</v>
      </c>
      <c r="B10" s="13"/>
      <c r="C10" s="50" t="str">
        <f>IF(B10=0,"",B10/$J10)</f>
        <v/>
      </c>
      <c r="D10" s="13">
        <v>1</v>
      </c>
      <c r="E10" s="50">
        <f t="shared" ref="E10:E16" si="0">IF(D10=0,"",D10/$J10)</f>
        <v>0.33333333333333331</v>
      </c>
      <c r="F10" s="13">
        <v>1</v>
      </c>
      <c r="G10" s="50">
        <f t="shared" ref="G10:G16" si="1">IF(F10=0,"",F10/$J10)</f>
        <v>0.33333333333333331</v>
      </c>
      <c r="H10" s="13">
        <v>1</v>
      </c>
      <c r="I10" s="50">
        <f t="shared" ref="I10:I16" si="2">IF(H10=0,"",H10/$J10)</f>
        <v>0.33333333333333331</v>
      </c>
      <c r="J10" s="14">
        <f>IF(READ_WB_MAOR+READ_BE_MAOR+READ_AT_MAOR+READ_AB_MAOR=0,"",READ_WB_MAOR+READ_BE_MAOR+READ_AT_MAOR+READ_AB_MAOR)</f>
        <v>3</v>
      </c>
    </row>
    <row r="11" spans="1:11" ht="24" customHeight="1">
      <c r="A11" s="51" t="s">
        <v>3</v>
      </c>
      <c r="B11" s="24">
        <v>2</v>
      </c>
      <c r="C11" s="52">
        <f>IF(B11=0,"",B11/$J11)</f>
        <v>0.5</v>
      </c>
      <c r="D11" s="24">
        <v>1</v>
      </c>
      <c r="E11" s="52">
        <f t="shared" si="0"/>
        <v>0.25</v>
      </c>
      <c r="F11" s="24">
        <v>1</v>
      </c>
      <c r="G11" s="52">
        <f t="shared" si="1"/>
        <v>0.25</v>
      </c>
      <c r="H11" s="24"/>
      <c r="I11" s="52" t="str">
        <f t="shared" si="2"/>
        <v/>
      </c>
      <c r="J11" s="25">
        <f>IF(READ_WB_PASI+READ_BE_PASI+READ_AT_PASI+READ_AB_PASI=0,"",READ_WB_PASI+READ_BE_PASI+READ_AT_PASI+READ_AB_PASI)</f>
        <v>4</v>
      </c>
    </row>
    <row r="12" spans="1:11" ht="24" customHeight="1">
      <c r="A12" s="51" t="s">
        <v>26</v>
      </c>
      <c r="B12" s="24">
        <v>2</v>
      </c>
      <c r="C12" s="52">
        <f t="shared" ref="C12:C15" si="3">IF(B12=0,"",B12/$J12)</f>
        <v>0.22222222222222221</v>
      </c>
      <c r="D12" s="24">
        <v>2</v>
      </c>
      <c r="E12" s="52">
        <f t="shared" si="0"/>
        <v>0.22222222222222221</v>
      </c>
      <c r="F12" s="24">
        <v>4</v>
      </c>
      <c r="G12" s="52">
        <f t="shared" si="1"/>
        <v>0.44444444444444442</v>
      </c>
      <c r="H12" s="24">
        <v>1</v>
      </c>
      <c r="I12" s="52">
        <f>IF(H12=0,"",H12/$J12)</f>
        <v>0.1111111111111111</v>
      </c>
      <c r="J12" s="25">
        <f>IF(READ_WB_ASIA+READ_BE_ASIA+READ_AT_ASIA+READ_AB_ASIA=0,"",READ_WB_ASIA+READ_BE_ASIA+READ_AT_ASIA+READ_AB_ASIA)</f>
        <v>9</v>
      </c>
    </row>
    <row r="13" spans="1:11" ht="24" customHeight="1">
      <c r="A13" s="53" t="s">
        <v>45</v>
      </c>
      <c r="B13" s="24">
        <v>1</v>
      </c>
      <c r="C13" s="52">
        <f t="shared" si="3"/>
        <v>2.3809523809523808E-2</v>
      </c>
      <c r="D13" s="24">
        <v>7</v>
      </c>
      <c r="E13" s="52">
        <f t="shared" si="0"/>
        <v>0.16666666666666666</v>
      </c>
      <c r="F13" s="24">
        <v>10</v>
      </c>
      <c r="G13" s="52">
        <f t="shared" si="1"/>
        <v>0.23809523809523808</v>
      </c>
      <c r="H13" s="24">
        <v>24</v>
      </c>
      <c r="I13" s="52">
        <f t="shared" si="2"/>
        <v>0.5714285714285714</v>
      </c>
      <c r="J13" s="25">
        <f>IF(READ_WB_EURO+READ_BE_EURO+READ_AT_EURO+READ_AB_EURO=0,"",READ_WB_EURO+READ_BE_EURO+READ_AT_EURO+READ_AB_EURO)</f>
        <v>42</v>
      </c>
    </row>
    <row r="14" spans="1:11" ht="24" customHeight="1" thickBot="1">
      <c r="A14" s="54" t="s">
        <v>2468</v>
      </c>
      <c r="B14" s="13"/>
      <c r="C14" s="50" t="str">
        <f t="shared" si="3"/>
        <v/>
      </c>
      <c r="D14" s="13"/>
      <c r="E14" s="50" t="str">
        <f t="shared" si="0"/>
        <v/>
      </c>
      <c r="F14" s="13"/>
      <c r="G14" s="50" t="str">
        <f t="shared" si="1"/>
        <v/>
      </c>
      <c r="H14" s="13"/>
      <c r="I14" s="50" t="str">
        <f t="shared" si="2"/>
        <v/>
      </c>
      <c r="J14" s="14" t="str">
        <f>IF(B14+D14+F14+H14=0,"",B14+D14+F14+H14)</f>
        <v/>
      </c>
    </row>
    <row r="15" spans="1:11" ht="24" customHeight="1">
      <c r="A15" s="55" t="s">
        <v>4</v>
      </c>
      <c r="B15" s="56">
        <v>4</v>
      </c>
      <c r="C15" s="57">
        <f t="shared" si="3"/>
        <v>0.12121212121212122</v>
      </c>
      <c r="D15" s="56">
        <v>7</v>
      </c>
      <c r="E15" s="57">
        <f t="shared" si="0"/>
        <v>0.21212121212121213</v>
      </c>
      <c r="F15" s="56">
        <v>12</v>
      </c>
      <c r="G15" s="57">
        <f t="shared" si="1"/>
        <v>0.36363636363636365</v>
      </c>
      <c r="H15" s="56">
        <v>10</v>
      </c>
      <c r="I15" s="57">
        <f t="shared" si="2"/>
        <v>0.30303030303030304</v>
      </c>
      <c r="J15" s="58">
        <f>IF(READ_WB_M+READ_BE_M+READ_AT_M+READ_AB_M=0,"",READ_WB_M+READ_BE_M+READ_AT_M+READ_AB_M)</f>
        <v>33</v>
      </c>
    </row>
    <row r="16" spans="1:11" ht="24" customHeight="1">
      <c r="A16" s="49" t="s">
        <v>5</v>
      </c>
      <c r="B16" s="13">
        <v>1</v>
      </c>
      <c r="C16" s="50">
        <f>IF(B16=0,"",B16/$J16)</f>
        <v>0.04</v>
      </c>
      <c r="D16" s="13">
        <v>4</v>
      </c>
      <c r="E16" s="50">
        <f t="shared" si="0"/>
        <v>0.16</v>
      </c>
      <c r="F16" s="13">
        <v>4</v>
      </c>
      <c r="G16" s="50">
        <f t="shared" si="1"/>
        <v>0.16</v>
      </c>
      <c r="H16" s="13">
        <v>16</v>
      </c>
      <c r="I16" s="50">
        <f t="shared" si="2"/>
        <v>0.64</v>
      </c>
      <c r="J16" s="14">
        <f>IF(READ_WB_F+READ_BE_F+READ_AT_F+READ_AB_F=0,"",READ_WB_F+READ_BE_F+READ_AT_F+READ_AB_F)</f>
        <v>25</v>
      </c>
    </row>
    <row r="17" spans="1:10" ht="37.5" customHeight="1">
      <c r="A17" s="15" t="str">
        <f>IF(CONCATENATE(B17,D17,F17,H17,B18,D18,F18,H18)="","","Please read warning and error messages:")</f>
        <v/>
      </c>
      <c r="B17" s="90" t="str">
        <f>IF(SUM(B10:B14)=B9,"",IF(SUM(B10:B14)&gt;B9,CONCATENATE("ERROR: Ethnicity numbers above add to ",SUM(B10:B14),", which is GREATER than the all students total of ",SUM(B9),"."),CONCATENATE("WARNING: Ethnicity numbers above add to ",SUM(B10:B14),", which doesn't equal the all students total of ",SUM(B9),".")))</f>
        <v/>
      </c>
      <c r="C17" s="90"/>
      <c r="D17" s="90" t="str">
        <f>IF(SUM(D10:D14)=D9,"",IF(SUM(D10:D14)&gt;D9,CONCATENATE("ERROR: Ethnicity numbers above add to ",SUM(D10:D14),", which is GREATER than the all students total of ",SUM(D9),"."),CONCATENATE("WARNING: Ethnicity numbers above add to ",SUM(D10:D14),", which doesn't equal the all students total of ",SUM(D9),".")))</f>
        <v/>
      </c>
      <c r="E17" s="90"/>
      <c r="F17" s="90" t="str">
        <f>IF(SUM(F10:F14)=F9,"",IF(SUM(F10:F14)&gt;F9,CONCATENATE("ERROR: Ethnicity numbers above add to ",SUM(F10:F14),", which is GREATER than the all students total of ",SUM(F9),"."),CONCATENATE("WARNING: Ethnicity numbers above add to ",SUM(F10:F14),", which doesn't equal the all students total of ",SUM(F9),".")))</f>
        <v/>
      </c>
      <c r="G17" s="90"/>
      <c r="H17" s="90" t="str">
        <f>IF(SUM(H10:H14)=H9,"",IF(SUM(H10:H14)&gt;H9,CONCATENATE("ERROR: Ethnicity numbers above add to ",SUM(H10:H14),", which is GREATER than the all students total of ",SUM(H9),"."),CONCATENATE("WARNING: Ethnicity numbers above add to ",SUM(H10:H14),", which doesn't equal the all students total of ",SUM(H9),".")))</f>
        <v/>
      </c>
      <c r="I17" s="90"/>
      <c r="J17" s="20"/>
    </row>
    <row r="18" spans="1:10" ht="37.5" customHeight="1">
      <c r="A18" s="15"/>
      <c r="B18" s="90" t="str">
        <f>IF(SUM(B15:B16)=B9,"",IF(SUM(B15:B16)&gt;B9,CONCATENATE("ERROR: Gender numbers above add to ",SUM(B15:B16),", which is GREATER than the all students total of ",SUM(B9),"."),CONCATENATE("WARNING: Gender numbers above add to ",SUM(B15:B16),", which doesn't equal the all students total of ",SUM(B9),".")))</f>
        <v/>
      </c>
      <c r="C18" s="90"/>
      <c r="D18" s="90" t="str">
        <f t="shared" ref="D18" si="4">IF(SUM(D15:D16)=D9,"",IF(SUM(D15:D16)&gt;D9,CONCATENATE("ERROR: Gender numbers above add to ",SUM(D15:D16),", which is GREATER than the all students total of ",SUM(D9),"."),CONCATENATE("WARNING: Gender numbers above add to ",SUM(D15:D16),", which doesn't equal the all students total of ",SUM(D9),".")))</f>
        <v/>
      </c>
      <c r="E18" s="90"/>
      <c r="F18" s="90" t="str">
        <f t="shared" ref="F18" si="5">IF(SUM(F15:F16)=F9,"",IF(SUM(F15:F16)&gt;F9,CONCATENATE("ERROR: Gender numbers above add to ",SUM(F15:F16),", which is GREATER than the all students total of ",SUM(F9),"."),CONCATENATE("WARNING: Gender numbers above add to ",SUM(F15:F16),", which doesn't equal the all students total of ",SUM(F9),".")))</f>
        <v/>
      </c>
      <c r="G18" s="90"/>
      <c r="H18" s="90" t="str">
        <f t="shared" ref="H18" si="6">IF(SUM(H15:H16)=H9,"",IF(SUM(H15:H16)&gt;H9,CONCATENATE("ERROR: Gender numbers above add to ",SUM(H15:H16),", which is GREATER than the all students total of ",SUM(H9),"."),CONCATENATE("WARNING: Gender numbers above add to ",SUM(H15:H16),", which doesn't equal the all students total of ",SUM(H9),".")))</f>
        <v/>
      </c>
      <c r="I18" s="90"/>
      <c r="J18" s="20"/>
    </row>
    <row r="19" spans="1:10" s="23" customFormat="1" ht="9" customHeight="1">
      <c r="A19" s="21"/>
      <c r="B19" s="22"/>
      <c r="C19" s="22"/>
      <c r="D19" s="22"/>
      <c r="E19" s="22"/>
      <c r="F19" s="22"/>
      <c r="G19" s="22"/>
      <c r="H19" s="22"/>
      <c r="I19" s="22"/>
      <c r="J19" s="22"/>
    </row>
    <row r="20" spans="1:10" ht="15" customHeight="1">
      <c r="A20" s="88" t="str">
        <f>A7</f>
        <v>Reading</v>
      </c>
      <c r="B20" s="89" t="s">
        <v>6</v>
      </c>
      <c r="C20" s="89"/>
      <c r="D20" s="89" t="s">
        <v>7</v>
      </c>
      <c r="E20" s="89"/>
      <c r="F20" s="89" t="s">
        <v>8</v>
      </c>
      <c r="G20" s="89"/>
      <c r="H20" s="89" t="s">
        <v>9</v>
      </c>
      <c r="I20" s="89"/>
      <c r="J20" s="11" t="s">
        <v>11</v>
      </c>
    </row>
    <row r="21" spans="1:10" ht="14" thickBot="1">
      <c r="A21" s="88"/>
      <c r="B21" s="59" t="s">
        <v>0</v>
      </c>
      <c r="C21" s="59" t="s">
        <v>10</v>
      </c>
      <c r="D21" s="59" t="s">
        <v>0</v>
      </c>
      <c r="E21" s="59" t="s">
        <v>10</v>
      </c>
      <c r="F21" s="59" t="s">
        <v>0</v>
      </c>
      <c r="G21" s="59" t="s">
        <v>10</v>
      </c>
      <c r="H21" s="59" t="s">
        <v>0</v>
      </c>
      <c r="I21" s="59" t="s">
        <v>10</v>
      </c>
      <c r="J21" s="11" t="s">
        <v>0</v>
      </c>
    </row>
    <row r="22" spans="1:10" ht="24" customHeight="1">
      <c r="A22" s="60" t="s">
        <v>12</v>
      </c>
      <c r="B22" s="61">
        <v>1</v>
      </c>
      <c r="C22" s="62">
        <f>IF(B22=0,"",B22/$J22)</f>
        <v>0.1</v>
      </c>
      <c r="D22" s="61">
        <v>4</v>
      </c>
      <c r="E22" s="62">
        <f>IF(D22=0,"",D22/$J22)</f>
        <v>0.4</v>
      </c>
      <c r="F22" s="61">
        <v>5</v>
      </c>
      <c r="G22" s="62">
        <f>IF(F22=0,"",F22/$J22)</f>
        <v>0.5</v>
      </c>
      <c r="H22" s="61"/>
      <c r="I22" s="62" t="str">
        <f>IF(H22=0,"",H22/$J22)</f>
        <v/>
      </c>
      <c r="J22" s="63">
        <f>IF(READ_WB_1+READ_BE_1+READ_AT_1+READ_AB_1=0,"",READ_WB_1+READ_BE_1+READ_AT_1+READ_AB_1)</f>
        <v>10</v>
      </c>
    </row>
    <row r="23" spans="1:10" ht="24" customHeight="1">
      <c r="A23" s="51" t="s">
        <v>13</v>
      </c>
      <c r="B23" s="24"/>
      <c r="C23" s="52" t="str">
        <f t="shared" ref="C23:C29" si="7">IF(B23=0,"",B23/$J23)</f>
        <v/>
      </c>
      <c r="D23" s="24">
        <v>1</v>
      </c>
      <c r="E23" s="52">
        <f t="shared" ref="E23:E29" si="8">IF(D23=0,"",D23/$J23)</f>
        <v>9.0909090909090912E-2</v>
      </c>
      <c r="F23" s="24">
        <v>2</v>
      </c>
      <c r="G23" s="52">
        <f t="shared" ref="G23:G29" si="9">IF(F23=0,"",F23/$J23)</f>
        <v>0.18181818181818182</v>
      </c>
      <c r="H23" s="24">
        <v>8</v>
      </c>
      <c r="I23" s="52">
        <f t="shared" ref="I23:I29" si="10">IF(H23=0,"",H23/$J23)</f>
        <v>0.72727272727272729</v>
      </c>
      <c r="J23" s="25">
        <f>IF(READ_WB_2+READ_BE_2+READ_AT_2+READ_AB_2=0,"",READ_WB_2+READ_BE_2+READ_AT_2+READ_AB_2)</f>
        <v>11</v>
      </c>
    </row>
    <row r="24" spans="1:10" ht="24" customHeight="1">
      <c r="A24" s="51" t="s">
        <v>14</v>
      </c>
      <c r="B24" s="24"/>
      <c r="C24" s="52" t="str">
        <f t="shared" si="7"/>
        <v/>
      </c>
      <c r="D24" s="24"/>
      <c r="E24" s="52" t="str">
        <f t="shared" si="8"/>
        <v/>
      </c>
      <c r="F24" s="24">
        <v>4</v>
      </c>
      <c r="G24" s="52">
        <f t="shared" si="9"/>
        <v>1</v>
      </c>
      <c r="H24" s="24"/>
      <c r="I24" s="52" t="str">
        <f t="shared" si="10"/>
        <v/>
      </c>
      <c r="J24" s="25">
        <f>IF(READ_WB_3+READ_BE_3+READ_AT_3+READ_AB_3=0,"",READ_WB_3+READ_BE_3+READ_AT_3+READ_AB_3)</f>
        <v>4</v>
      </c>
    </row>
    <row r="25" spans="1:10" ht="24" customHeight="1">
      <c r="A25" s="51" t="s">
        <v>15</v>
      </c>
      <c r="B25" s="24">
        <v>1</v>
      </c>
      <c r="C25" s="52">
        <f t="shared" si="7"/>
        <v>0.14285714285714285</v>
      </c>
      <c r="D25" s="24"/>
      <c r="E25" s="52" t="str">
        <f t="shared" si="8"/>
        <v/>
      </c>
      <c r="F25" s="24"/>
      <c r="G25" s="52" t="str">
        <f t="shared" si="9"/>
        <v/>
      </c>
      <c r="H25" s="24">
        <v>6</v>
      </c>
      <c r="I25" s="52">
        <f t="shared" si="10"/>
        <v>0.8571428571428571</v>
      </c>
      <c r="J25" s="25">
        <f>IF(READ_WB_4+READ_BE_4+READ_AT_4+READ_AB_4=0,"",READ_WB_4+READ_BE_4+READ_AT_4+READ_AB_4)</f>
        <v>7</v>
      </c>
    </row>
    <row r="26" spans="1:10" ht="24" customHeight="1">
      <c r="A26" s="51" t="s">
        <v>16</v>
      </c>
      <c r="B26" s="24"/>
      <c r="C26" s="52" t="str">
        <f t="shared" si="7"/>
        <v/>
      </c>
      <c r="D26" s="24">
        <v>3</v>
      </c>
      <c r="E26" s="52">
        <f t="shared" si="8"/>
        <v>0.25</v>
      </c>
      <c r="F26" s="24">
        <v>2</v>
      </c>
      <c r="G26" s="52">
        <f t="shared" si="9"/>
        <v>0.16666666666666666</v>
      </c>
      <c r="H26" s="24">
        <v>7</v>
      </c>
      <c r="I26" s="52">
        <f t="shared" si="10"/>
        <v>0.58333333333333337</v>
      </c>
      <c r="J26" s="25">
        <f>IF(READ_WB_5+READ_BE_5+READ_AT_5+READ_AB_5=0,"",READ_WB_5+READ_BE_5+READ_AT_5+READ_AB_5)</f>
        <v>12</v>
      </c>
    </row>
    <row r="27" spans="1:10" ht="24" customHeight="1">
      <c r="A27" s="51" t="s">
        <v>17</v>
      </c>
      <c r="B27" s="24">
        <v>1</v>
      </c>
      <c r="C27" s="52">
        <f t="shared" si="7"/>
        <v>0.2</v>
      </c>
      <c r="D27" s="24">
        <v>1</v>
      </c>
      <c r="E27" s="52">
        <f t="shared" si="8"/>
        <v>0.2</v>
      </c>
      <c r="F27" s="24">
        <v>1</v>
      </c>
      <c r="G27" s="52">
        <f t="shared" si="9"/>
        <v>0.2</v>
      </c>
      <c r="H27" s="24">
        <v>2</v>
      </c>
      <c r="I27" s="52">
        <f t="shared" si="10"/>
        <v>0.4</v>
      </c>
      <c r="J27" s="25">
        <f>IF(READ_WB_6+READ_BE_6+READ_AT_6+READ_AB_6=0,"",READ_WB_6+READ_BE_6+READ_AT_6+READ_AB_6)</f>
        <v>5</v>
      </c>
    </row>
    <row r="28" spans="1:10" ht="24" customHeight="1">
      <c r="A28" s="51" t="s">
        <v>18</v>
      </c>
      <c r="B28" s="24">
        <v>1</v>
      </c>
      <c r="C28" s="52">
        <f t="shared" si="7"/>
        <v>0.16666666666666666</v>
      </c>
      <c r="D28" s="24">
        <v>2</v>
      </c>
      <c r="E28" s="52">
        <f t="shared" si="8"/>
        <v>0.33333333333333331</v>
      </c>
      <c r="F28" s="24">
        <v>1</v>
      </c>
      <c r="G28" s="52">
        <f t="shared" si="9"/>
        <v>0.16666666666666666</v>
      </c>
      <c r="H28" s="24">
        <v>2</v>
      </c>
      <c r="I28" s="52">
        <f t="shared" si="10"/>
        <v>0.33333333333333331</v>
      </c>
      <c r="J28" s="25">
        <f>IF(READ_WB_7+READ_BE_7+READ_AT_7+READ_AB_7=0,"",READ_WB_7+READ_BE_7+READ_AT_7+READ_AB_7)</f>
        <v>6</v>
      </c>
    </row>
    <row r="29" spans="1:10" ht="24" customHeight="1">
      <c r="A29" s="64" t="s">
        <v>19</v>
      </c>
      <c r="B29" s="26">
        <v>1</v>
      </c>
      <c r="C29" s="65">
        <f t="shared" si="7"/>
        <v>0.33333333333333331</v>
      </c>
      <c r="D29" s="26"/>
      <c r="E29" s="65" t="str">
        <f t="shared" si="8"/>
        <v/>
      </c>
      <c r="F29" s="26">
        <v>1</v>
      </c>
      <c r="G29" s="65">
        <f t="shared" si="9"/>
        <v>0.33333333333333331</v>
      </c>
      <c r="H29" s="26">
        <v>1</v>
      </c>
      <c r="I29" s="65">
        <f t="shared" si="10"/>
        <v>0.33333333333333331</v>
      </c>
      <c r="J29" s="27">
        <f>IF(READ_WB_8+READ_BE_8+READ_AT_8+READ_AB_8=0,"",READ_WB_8+READ_BE_8+READ_AT_8+READ_AB_8)</f>
        <v>3</v>
      </c>
    </row>
    <row r="30" spans="1:10" ht="37.5" customHeight="1">
      <c r="A30" s="15" t="str">
        <f>IF(CONCATENATE(B30,D30,F30,H30)="","","Please read warning and error messages:")</f>
        <v/>
      </c>
      <c r="B30" s="90" t="str">
        <f>IF(SUM(B22:B29)=B9,"",IF(SUM(B22:B29)&gt;B9,CONCATENATE("ERROR: Year level numbers above add to ",SUM(B22:B29),", which is GREATER than the All Students total of ",SUM(B9),"."),CONCATENATE("WARNING: Year level numbers above add to ",SUM(B22:B29),", which doesn't equal the All Students total of ",SUM(B9),".")))</f>
        <v/>
      </c>
      <c r="C30" s="90"/>
      <c r="D30" s="90" t="str">
        <f>IF(SUM(D22:D29)=D9,"",IF(SUM(D22:D29)&gt;D9,CONCATENATE("ERROR: Year level numbers above add to ",SUM(D22:D29),", which is GREATER than the All Students total of ",SUM(D9),"."),CONCATENATE("WARNING: Year level numbers above add to ",SUM(D22:D29),", which doesn't equal the All Students total of ",SUM(D9),".")))</f>
        <v/>
      </c>
      <c r="E30" s="90"/>
      <c r="F30" s="90" t="str">
        <f>IF(SUM(F22:F29)=F9,"",IF(SUM(F22:F29)&gt;F9,CONCATENATE("ERROR: Year level numbers above add to ",SUM(F22:F29),", which is GREATER than the All Students total of ",SUM(F9),"."),CONCATENATE("WARNING: Year level numbers above add to ",SUM(F22:F29),", which doesn't equal the All Students total of ",SUM(F9),".")))</f>
        <v/>
      </c>
      <c r="G30" s="90"/>
      <c r="H30" s="90" t="str">
        <f>IF(SUM(H22:H29)=H9,"",IF(SUM(H22:H29)&gt;H9,CONCATENATE("ERROR: Year level numbers above add to ",SUM(H22:H29),", which is GREATER than the All Students total of ",SUM(H9),"."),CONCATENATE("WARNING: Year level numbers above add to ",SUM(H22:H29),", which doesn't equal the All Students total of ",SUM(H9),".")))</f>
        <v/>
      </c>
      <c r="I30" s="90"/>
      <c r="J30" s="28"/>
    </row>
    <row r="31" spans="1:10" ht="20" customHeight="1">
      <c r="A31" s="8" t="str">
        <f>A2</f>
        <v>2016 National Standards Reporting</v>
      </c>
      <c r="B31" s="18"/>
      <c r="C31" s="18"/>
      <c r="D31" s="18"/>
      <c r="E31" s="18"/>
      <c r="F31" s="18"/>
      <c r="G31" s="18"/>
      <c r="H31" s="3"/>
      <c r="I31" s="18"/>
      <c r="J31" s="18"/>
    </row>
    <row r="32" spans="1:10" ht="15" customHeight="1">
      <c r="A32" s="96"/>
      <c r="B32" s="92"/>
      <c r="C32" s="43" t="s">
        <v>44</v>
      </c>
      <c r="D32" s="66">
        <f>IF(D3="","",D3)</f>
        <v>42720</v>
      </c>
      <c r="E32" s="67"/>
      <c r="F32" s="67"/>
      <c r="G32" s="67"/>
      <c r="H32" s="4"/>
      <c r="I32" s="67"/>
      <c r="J32" s="67"/>
    </row>
    <row r="33" spans="1:10">
      <c r="A33" s="96"/>
      <c r="B33" s="92"/>
      <c r="C33" s="43" t="s">
        <v>21</v>
      </c>
      <c r="D33" s="68">
        <f>IF($D$4="","",$D$4)</f>
        <v>3824</v>
      </c>
      <c r="E33" s="69"/>
      <c r="F33" s="69"/>
      <c r="G33" s="69"/>
      <c r="H33" s="69"/>
      <c r="I33" s="69"/>
      <c r="J33" s="69"/>
    </row>
    <row r="34" spans="1:10">
      <c r="A34" s="96"/>
      <c r="B34" s="92"/>
      <c r="C34" s="43" t="s">
        <v>20</v>
      </c>
      <c r="D34" s="91" t="str">
        <f>IF($D$5="","",$D$5)</f>
        <v>St John's School Ranfurly</v>
      </c>
      <c r="E34" s="91">
        <f t="shared" ref="E34:J34" si="11">IF($D$4="","",$D$4)</f>
        <v>3824</v>
      </c>
      <c r="F34" s="91">
        <f t="shared" si="11"/>
        <v>3824</v>
      </c>
      <c r="G34" s="91">
        <f t="shared" si="11"/>
        <v>3824</v>
      </c>
      <c r="H34" s="91">
        <f t="shared" si="11"/>
        <v>3824</v>
      </c>
      <c r="I34" s="91">
        <f t="shared" si="11"/>
        <v>3824</v>
      </c>
      <c r="J34" s="91">
        <f t="shared" si="11"/>
        <v>3824</v>
      </c>
    </row>
    <row r="35" spans="1:10" ht="9" customHeight="1">
      <c r="A35" s="18"/>
      <c r="B35" s="18"/>
      <c r="C35" s="18"/>
      <c r="D35" s="18"/>
      <c r="E35" s="18"/>
      <c r="F35" s="18"/>
      <c r="G35" s="18"/>
      <c r="H35" s="18"/>
      <c r="I35" s="18"/>
      <c r="J35" s="18"/>
    </row>
    <row r="36" spans="1:10" ht="15" customHeight="1">
      <c r="A36" s="88" t="s">
        <v>24</v>
      </c>
      <c r="B36" s="89" t="s">
        <v>6</v>
      </c>
      <c r="C36" s="89"/>
      <c r="D36" s="89" t="s">
        <v>7</v>
      </c>
      <c r="E36" s="89"/>
      <c r="F36" s="89" t="s">
        <v>8</v>
      </c>
      <c r="G36" s="89"/>
      <c r="H36" s="89" t="s">
        <v>9</v>
      </c>
      <c r="I36" s="89"/>
      <c r="J36" s="11" t="s">
        <v>11</v>
      </c>
    </row>
    <row r="37" spans="1:10" ht="14" thickBot="1">
      <c r="A37" s="88"/>
      <c r="B37" s="44" t="s">
        <v>0</v>
      </c>
      <c r="C37" s="44" t="s">
        <v>10</v>
      </c>
      <c r="D37" s="44" t="s">
        <v>0</v>
      </c>
      <c r="E37" s="44" t="s">
        <v>10</v>
      </c>
      <c r="F37" s="44" t="s">
        <v>0</v>
      </c>
      <c r="G37" s="44" t="s">
        <v>10</v>
      </c>
      <c r="H37" s="44" t="s">
        <v>0</v>
      </c>
      <c r="I37" s="44" t="s">
        <v>10</v>
      </c>
      <c r="J37" s="12" t="s">
        <v>0</v>
      </c>
    </row>
    <row r="38" spans="1:10" ht="24" customHeight="1" thickBot="1">
      <c r="A38" s="45" t="s">
        <v>1</v>
      </c>
      <c r="B38" s="46">
        <v>2</v>
      </c>
      <c r="C38" s="47">
        <f>IF(B38=0,"",B38/$J38)</f>
        <v>3.4482758620689655E-2</v>
      </c>
      <c r="D38" s="46">
        <v>13</v>
      </c>
      <c r="E38" s="47">
        <f>IF(D38=0,"",D38/$J38)</f>
        <v>0.22413793103448276</v>
      </c>
      <c r="F38" s="46">
        <v>26</v>
      </c>
      <c r="G38" s="47">
        <f>IF(F38=0,"",F38/$J38)</f>
        <v>0.44827586206896552</v>
      </c>
      <c r="H38" s="46">
        <v>17</v>
      </c>
      <c r="I38" s="47">
        <f>IF(H38=0,"",H38/$J38)</f>
        <v>0.29310344827586204</v>
      </c>
      <c r="J38" s="48">
        <f>IF(B38+D38+F38+H38=0,"",B38+D38+F38+H38)</f>
        <v>58</v>
      </c>
    </row>
    <row r="39" spans="1:10" ht="24" customHeight="1">
      <c r="A39" s="49" t="s">
        <v>2</v>
      </c>
      <c r="B39" s="13"/>
      <c r="C39" s="50" t="str">
        <f t="shared" ref="C39:C45" si="12">IF(B39=0,"",B39/$J39)</f>
        <v/>
      </c>
      <c r="D39" s="13">
        <v>1</v>
      </c>
      <c r="E39" s="50">
        <f t="shared" ref="E39:E45" si="13">IF(D39=0,"",D39/$J39)</f>
        <v>0.33333333333333331</v>
      </c>
      <c r="F39" s="13">
        <v>2</v>
      </c>
      <c r="G39" s="50">
        <f t="shared" ref="G39:G45" si="14">IF(F39=0,"",F39/$J39)</f>
        <v>0.66666666666666663</v>
      </c>
      <c r="H39" s="13"/>
      <c r="I39" s="50" t="str">
        <f t="shared" ref="I39:I45" si="15">IF(H39=0,"",H39/$J39)</f>
        <v/>
      </c>
      <c r="J39" s="14">
        <f>IF(WRIT_WB_MAOR+WRIT_BE_MAOR+WRIT_AT_MAOR+WRIT_AB_MAOR=0,"",WRIT_WB_MAOR+WRIT_BE_MAOR+WRIT_AT_MAOR+WRIT_AB_MAOR)</f>
        <v>3</v>
      </c>
    </row>
    <row r="40" spans="1:10" ht="24" customHeight="1">
      <c r="A40" s="51" t="s">
        <v>3</v>
      </c>
      <c r="B40" s="24">
        <v>1</v>
      </c>
      <c r="C40" s="52">
        <f t="shared" si="12"/>
        <v>0.25</v>
      </c>
      <c r="D40" s="24">
        <v>2</v>
      </c>
      <c r="E40" s="52">
        <f t="shared" si="13"/>
        <v>0.5</v>
      </c>
      <c r="F40" s="24">
        <v>1</v>
      </c>
      <c r="G40" s="52">
        <f t="shared" si="14"/>
        <v>0.25</v>
      </c>
      <c r="H40" s="24"/>
      <c r="I40" s="52" t="str">
        <f t="shared" si="15"/>
        <v/>
      </c>
      <c r="J40" s="25">
        <f>IF(WRIT_WB_PASI+WRIT_BE_PASI+WRIT_AT_PASI+WRIT_AB_PASI=0,"",WRIT_WB_PASI+WRIT_BE_PASI+WRIT_AT_PASI+WRIT_AB_PASI)</f>
        <v>4</v>
      </c>
    </row>
    <row r="41" spans="1:10" ht="24" customHeight="1">
      <c r="A41" s="51" t="s">
        <v>26</v>
      </c>
      <c r="B41" s="24">
        <v>1</v>
      </c>
      <c r="C41" s="52">
        <f t="shared" si="12"/>
        <v>0.1111111111111111</v>
      </c>
      <c r="D41" s="24">
        <v>3</v>
      </c>
      <c r="E41" s="52">
        <f t="shared" si="13"/>
        <v>0.33333333333333331</v>
      </c>
      <c r="F41" s="24">
        <v>4</v>
      </c>
      <c r="G41" s="52">
        <f t="shared" si="14"/>
        <v>0.44444444444444442</v>
      </c>
      <c r="H41" s="24">
        <v>1</v>
      </c>
      <c r="I41" s="52">
        <f t="shared" si="15"/>
        <v>0.1111111111111111</v>
      </c>
      <c r="J41" s="25">
        <f>IF(WRIT_WB_ASIA+WRIT_BE_ASIA+WRIT_AT_ASIA+WRIT_AB_ASIA=0,"",WRIT_WB_ASIA+WRIT_BE_ASIA+WRIT_AT_ASIA+WRIT_AB_ASIA)</f>
        <v>9</v>
      </c>
    </row>
    <row r="42" spans="1:10" ht="24" customHeight="1">
      <c r="A42" s="53" t="s">
        <v>45</v>
      </c>
      <c r="B42" s="24"/>
      <c r="C42" s="52" t="str">
        <f t="shared" si="12"/>
        <v/>
      </c>
      <c r="D42" s="24">
        <v>7</v>
      </c>
      <c r="E42" s="52">
        <f t="shared" si="13"/>
        <v>0.16666666666666666</v>
      </c>
      <c r="F42" s="24">
        <v>19</v>
      </c>
      <c r="G42" s="52">
        <f t="shared" si="14"/>
        <v>0.45238095238095238</v>
      </c>
      <c r="H42" s="24">
        <v>16</v>
      </c>
      <c r="I42" s="52">
        <f t="shared" si="15"/>
        <v>0.38095238095238093</v>
      </c>
      <c r="J42" s="25">
        <f>IF(WRIT_WB_EURO+WRIT_BE_EURO+WRIT_AT_EURO+WRIT_AB_EURO=0,"",WRIT_WB_EURO+WRIT_BE_EURO+WRIT_AT_EURO+WRIT_AB_EURO)</f>
        <v>42</v>
      </c>
    </row>
    <row r="43" spans="1:10" ht="24" customHeight="1" thickBot="1">
      <c r="A43" s="54" t="s">
        <v>2468</v>
      </c>
      <c r="B43" s="13"/>
      <c r="C43" s="50" t="str">
        <f t="shared" si="12"/>
        <v/>
      </c>
      <c r="D43" s="13"/>
      <c r="E43" s="50" t="str">
        <f t="shared" si="13"/>
        <v/>
      </c>
      <c r="F43" s="13"/>
      <c r="G43" s="50" t="str">
        <f t="shared" si="14"/>
        <v/>
      </c>
      <c r="H43" s="13"/>
      <c r="I43" s="50" t="str">
        <f t="shared" si="15"/>
        <v/>
      </c>
      <c r="J43" s="14" t="str">
        <f>IF(B43+D43+F43+H43=0,"",B43+D43+F43+H43)</f>
        <v/>
      </c>
    </row>
    <row r="44" spans="1:10" ht="24" customHeight="1">
      <c r="A44" s="55" t="s">
        <v>4</v>
      </c>
      <c r="B44" s="56">
        <v>2</v>
      </c>
      <c r="C44" s="57">
        <f t="shared" si="12"/>
        <v>6.0606060606060608E-2</v>
      </c>
      <c r="D44" s="56">
        <v>10</v>
      </c>
      <c r="E44" s="57">
        <f t="shared" si="13"/>
        <v>0.30303030303030304</v>
      </c>
      <c r="F44" s="56">
        <v>18</v>
      </c>
      <c r="G44" s="57">
        <f t="shared" si="14"/>
        <v>0.54545454545454541</v>
      </c>
      <c r="H44" s="56">
        <v>3</v>
      </c>
      <c r="I44" s="57">
        <f t="shared" si="15"/>
        <v>9.0909090909090912E-2</v>
      </c>
      <c r="J44" s="58">
        <f>IF(WRIT_WB_M+WRIT_BE_M+WRIT_AT_M+WRIT_AB_M=0,"",WRIT_WB_M+WRIT_BE_M+WRIT_AT_M+WRIT_AB_M)</f>
        <v>33</v>
      </c>
    </row>
    <row r="45" spans="1:10" ht="24" customHeight="1">
      <c r="A45" s="49" t="s">
        <v>5</v>
      </c>
      <c r="B45" s="13"/>
      <c r="C45" s="50" t="str">
        <f t="shared" si="12"/>
        <v/>
      </c>
      <c r="D45" s="13">
        <v>3</v>
      </c>
      <c r="E45" s="50">
        <f t="shared" si="13"/>
        <v>0.12</v>
      </c>
      <c r="F45" s="13">
        <v>8</v>
      </c>
      <c r="G45" s="50">
        <f t="shared" si="14"/>
        <v>0.32</v>
      </c>
      <c r="H45" s="13">
        <v>14</v>
      </c>
      <c r="I45" s="50">
        <f t="shared" si="15"/>
        <v>0.56000000000000005</v>
      </c>
      <c r="J45" s="14">
        <f>IF(WRIT_WB_F+WRIT_BE_F+WRIT_AT_F+WRIT_AB_F=0,"",WRIT_WB_F+WRIT_BE_F+WRIT_AT_F+WRIT_AB_F)</f>
        <v>25</v>
      </c>
    </row>
    <row r="46" spans="1:10" ht="37.5" customHeight="1">
      <c r="A46" s="15" t="str">
        <f>IF(CONCATENATE(B46,D46,F46,H46,B47,D47,F47,H47)="","","Please read warning and error messages:")</f>
        <v/>
      </c>
      <c r="B46" s="90" t="str">
        <f>IF(SUM(B39:B43)=B38,"",IF(SUM(B39:B43)&gt;B38,CONCATENATE("ERROR: Ethnicity numbers above add to ",SUM(B39:B43),", which is GREATER than the all students total of ",SUM(B38),"."),CONCATENATE("WARNING: Ethnicity numbers above add to ",SUM(B39:B43),", which doesn't equal the all students total of ",SUM(B38),".")))</f>
        <v/>
      </c>
      <c r="C46" s="90"/>
      <c r="D46" s="90" t="str">
        <f t="shared" ref="D46" si="16">IF(SUM(D39:D43)=D38,"",IF(SUM(D39:D43)&gt;D38,CONCATENATE("ERROR: Ethnicity numbers above add to ",SUM(D39:D43),", which is GREATER than the all students total of ",SUM(D38),"."),CONCATENATE("WARNING: Ethnicity numbers above add to ",SUM(D39:D43),", which doesn't equal the all students total of ",SUM(D38),".")))</f>
        <v/>
      </c>
      <c r="E46" s="90"/>
      <c r="F46" s="90" t="str">
        <f t="shared" ref="F46" si="17">IF(SUM(F39:F43)=F38,"",IF(SUM(F39:F43)&gt;F38,CONCATENATE("ERROR: Ethnicity numbers above add to ",SUM(F39:F43),", which is GREATER than the all students total of ",SUM(F38),"."),CONCATENATE("WARNING: Ethnicity numbers above add to ",SUM(F39:F43),", which doesn't equal the all students total of ",SUM(F38),".")))</f>
        <v/>
      </c>
      <c r="G46" s="90"/>
      <c r="H46" s="90" t="str">
        <f t="shared" ref="H46" si="18">IF(SUM(H39:H43)=H38,"",IF(SUM(H39:H43)&gt;H38,CONCATENATE("ERROR: Ethnicity numbers above add to ",SUM(H39:H43),", which is GREATER than the all students total of ",SUM(H38),"."),CONCATENATE("WARNING: Ethnicity numbers above add to ",SUM(H39:H43),", which doesn't equal the all students total of ",SUM(H38),".")))</f>
        <v/>
      </c>
      <c r="I46" s="90"/>
      <c r="J46" s="20"/>
    </row>
    <row r="47" spans="1:10" ht="37.5" customHeight="1">
      <c r="A47" s="30"/>
      <c r="B47" s="90" t="str">
        <f>IF(SUM(B44:B45)=B38,"",IF(SUM(B44:B45)&gt;B38,CONCATENATE("ERROR: Gender numbers above add to ",SUM(B44:B45),", which is GREATER than the all students total of ",SUM(B38),"."),CONCATENATE("WARNING: Gender numbers above add to ",SUM(B44:B45),", which doesn't equal the all students total of ",SUM(B38),".")))</f>
        <v/>
      </c>
      <c r="C47" s="90"/>
      <c r="D47" s="90" t="str">
        <f t="shared" ref="D47" si="19">IF(SUM(D44:D45)=D38,"",IF(SUM(D44:D45)&gt;D38,CONCATENATE("ERROR: Gender numbers above add to ",SUM(D44:D45),", which is GREATER than the all students total of ",SUM(D38),"."),CONCATENATE("WARNING: Gender numbers above add to ",SUM(D44:D45),", which doesn't equal the all students total of ",SUM(D38),".")))</f>
        <v/>
      </c>
      <c r="E47" s="90"/>
      <c r="F47" s="90" t="str">
        <f t="shared" ref="F47" si="20">IF(SUM(F44:F45)=F38,"",IF(SUM(F44:F45)&gt;F38,CONCATENATE("ERROR: Gender numbers above add to ",SUM(F44:F45),", which is GREATER than the all students total of ",SUM(F38),"."),CONCATENATE("WARNING: Gender numbers above add to ",SUM(F44:F45),", which doesn't equal the all students total of ",SUM(F38),".")))</f>
        <v/>
      </c>
      <c r="G47" s="90"/>
      <c r="H47" s="90" t="str">
        <f t="shared" ref="H47" si="21">IF(SUM(H44:H45)=H38,"",IF(SUM(H44:H45)&gt;H38,CONCATENATE("ERROR: Gender numbers above add to ",SUM(H44:H45),", which is GREATER than the all students total of ",SUM(H38),"."),CONCATENATE("WARNING: Gender numbers above add to ",SUM(H44:H45),", which doesn't equal the all students total of ",SUM(H38),".")))</f>
        <v/>
      </c>
      <c r="I47" s="90"/>
      <c r="J47" s="20"/>
    </row>
    <row r="48" spans="1:10" ht="9" customHeight="1">
      <c r="A48" s="21"/>
      <c r="B48" s="22"/>
      <c r="C48" s="22"/>
      <c r="D48" s="22"/>
      <c r="E48" s="22"/>
      <c r="F48" s="22"/>
      <c r="G48" s="22"/>
      <c r="H48" s="22"/>
      <c r="I48" s="22"/>
      <c r="J48" s="22"/>
    </row>
    <row r="49" spans="1:10" ht="15" customHeight="1">
      <c r="A49" s="88" t="s">
        <v>24</v>
      </c>
      <c r="B49" s="89" t="s">
        <v>6</v>
      </c>
      <c r="C49" s="89"/>
      <c r="D49" s="89" t="s">
        <v>7</v>
      </c>
      <c r="E49" s="89"/>
      <c r="F49" s="89" t="s">
        <v>8</v>
      </c>
      <c r="G49" s="89"/>
      <c r="H49" s="89" t="s">
        <v>9</v>
      </c>
      <c r="I49" s="89"/>
      <c r="J49" s="11" t="s">
        <v>11</v>
      </c>
    </row>
    <row r="50" spans="1:10" ht="14" thickBot="1">
      <c r="A50" s="88"/>
      <c r="B50" s="59" t="s">
        <v>0</v>
      </c>
      <c r="C50" s="59" t="s">
        <v>10</v>
      </c>
      <c r="D50" s="59" t="s">
        <v>0</v>
      </c>
      <c r="E50" s="59" t="s">
        <v>10</v>
      </c>
      <c r="F50" s="59" t="s">
        <v>0</v>
      </c>
      <c r="G50" s="59" t="s">
        <v>10</v>
      </c>
      <c r="H50" s="59" t="s">
        <v>0</v>
      </c>
      <c r="I50" s="59" t="s">
        <v>10</v>
      </c>
      <c r="J50" s="11" t="s">
        <v>0</v>
      </c>
    </row>
    <row r="51" spans="1:10" ht="24" customHeight="1">
      <c r="A51" s="60" t="s">
        <v>12</v>
      </c>
      <c r="B51" s="61"/>
      <c r="C51" s="62" t="str">
        <f>IF(B51=0,"",B51/$J51)</f>
        <v/>
      </c>
      <c r="D51" s="61">
        <v>2</v>
      </c>
      <c r="E51" s="62">
        <f>IF(D51=0,"",D51/$J51)</f>
        <v>0.2</v>
      </c>
      <c r="F51" s="61">
        <v>8</v>
      </c>
      <c r="G51" s="62">
        <f>IF(F51=0,"",F51/$J51)</f>
        <v>0.8</v>
      </c>
      <c r="H51" s="61"/>
      <c r="I51" s="62" t="str">
        <f>IF(H51=0,"",H51/$J51)</f>
        <v/>
      </c>
      <c r="J51" s="63">
        <f>IF(WRIT_WB_1+WRIT_BE_1+WRIT_AT_1+WRIT_AB_1=0,"",WRIT_WB_1+WRIT_BE_1+WRIT_AT_1+WRIT_AB_1)</f>
        <v>10</v>
      </c>
    </row>
    <row r="52" spans="1:10" ht="24" customHeight="1">
      <c r="A52" s="51" t="s">
        <v>13</v>
      </c>
      <c r="B52" s="24"/>
      <c r="C52" s="52" t="str">
        <f t="shared" ref="C52:C58" si="22">IF(B52=0,"",B52/$J52)</f>
        <v/>
      </c>
      <c r="D52" s="24">
        <v>1</v>
      </c>
      <c r="E52" s="52">
        <f t="shared" ref="E52:E58" si="23">IF(D52=0,"",D52/$J52)</f>
        <v>9.0909090909090912E-2</v>
      </c>
      <c r="F52" s="24">
        <v>4</v>
      </c>
      <c r="G52" s="52">
        <f t="shared" ref="G52:G58" si="24">IF(F52=0,"",F52/$J52)</f>
        <v>0.36363636363636365</v>
      </c>
      <c r="H52" s="24">
        <v>6</v>
      </c>
      <c r="I52" s="52">
        <f t="shared" ref="I52:I58" si="25">IF(H52=0,"",H52/$J52)</f>
        <v>0.54545454545454541</v>
      </c>
      <c r="J52" s="25">
        <f>IF(WRIT_WB_2+WRIT_BE_2+WRIT_AT_2+WRIT_AB_2=0,"",WRIT_WB_2+WRIT_BE_2+WRIT_AT_2+WRIT_AB_2)</f>
        <v>11</v>
      </c>
    </row>
    <row r="53" spans="1:10" ht="24" customHeight="1">
      <c r="A53" s="51" t="s">
        <v>14</v>
      </c>
      <c r="B53" s="24"/>
      <c r="C53" s="52" t="str">
        <f t="shared" si="22"/>
        <v/>
      </c>
      <c r="D53" s="24">
        <v>1</v>
      </c>
      <c r="E53" s="52">
        <f t="shared" si="23"/>
        <v>0.25</v>
      </c>
      <c r="F53" s="24">
        <v>3</v>
      </c>
      <c r="G53" s="52">
        <f t="shared" si="24"/>
        <v>0.75</v>
      </c>
      <c r="H53" s="24"/>
      <c r="I53" s="52" t="str">
        <f t="shared" si="25"/>
        <v/>
      </c>
      <c r="J53" s="25">
        <f>IF(WRIT_WB_3+WRIT_BE_3+WRIT_AT_3+WRIT_AB_3=0,"",WRIT_WB_3+WRIT_BE_3+WRIT_AT_3+WRIT_AB_3)</f>
        <v>4</v>
      </c>
    </row>
    <row r="54" spans="1:10" ht="24" customHeight="1">
      <c r="A54" s="51" t="s">
        <v>15</v>
      </c>
      <c r="B54" s="24">
        <v>1</v>
      </c>
      <c r="C54" s="52">
        <f t="shared" si="22"/>
        <v>0.14285714285714285</v>
      </c>
      <c r="D54" s="24"/>
      <c r="E54" s="52" t="str">
        <f t="shared" si="23"/>
        <v/>
      </c>
      <c r="F54" s="24">
        <v>2</v>
      </c>
      <c r="G54" s="52">
        <f t="shared" si="24"/>
        <v>0.2857142857142857</v>
      </c>
      <c r="H54" s="24">
        <v>4</v>
      </c>
      <c r="I54" s="52">
        <f t="shared" si="25"/>
        <v>0.5714285714285714</v>
      </c>
      <c r="J54" s="25">
        <f>IF(WRIT_WB_4+WRIT_BE_4+WRIT_AT_4+WRIT_AB_4=0,"",WRIT_WB_4+WRIT_BE_4+WRIT_AT_4+WRIT_AB_4)</f>
        <v>7</v>
      </c>
    </row>
    <row r="55" spans="1:10" ht="24" customHeight="1">
      <c r="A55" s="51" t="s">
        <v>16</v>
      </c>
      <c r="B55" s="24"/>
      <c r="C55" s="52" t="str">
        <f t="shared" si="22"/>
        <v/>
      </c>
      <c r="D55" s="24">
        <v>4</v>
      </c>
      <c r="E55" s="52">
        <f t="shared" si="23"/>
        <v>0.33333333333333331</v>
      </c>
      <c r="F55" s="24">
        <v>5</v>
      </c>
      <c r="G55" s="52">
        <f t="shared" si="24"/>
        <v>0.41666666666666669</v>
      </c>
      <c r="H55" s="24">
        <v>3</v>
      </c>
      <c r="I55" s="52">
        <f t="shared" si="25"/>
        <v>0.25</v>
      </c>
      <c r="J55" s="25">
        <f>IF(WRIT_WB_5+WRIT_BE_5+WRIT_AT_5+WRIT_AB_5=0,"",WRIT_WB_5+WRIT_BE_5+WRIT_AT_5+WRIT_AB_5)</f>
        <v>12</v>
      </c>
    </row>
    <row r="56" spans="1:10" ht="24" customHeight="1">
      <c r="A56" s="51" t="s">
        <v>17</v>
      </c>
      <c r="B56" s="24"/>
      <c r="C56" s="52" t="str">
        <f t="shared" si="22"/>
        <v/>
      </c>
      <c r="D56" s="24">
        <v>2</v>
      </c>
      <c r="E56" s="52">
        <f t="shared" si="23"/>
        <v>0.4</v>
      </c>
      <c r="F56" s="24">
        <v>1</v>
      </c>
      <c r="G56" s="52">
        <f t="shared" si="24"/>
        <v>0.2</v>
      </c>
      <c r="H56" s="24">
        <v>2</v>
      </c>
      <c r="I56" s="52">
        <f t="shared" si="25"/>
        <v>0.4</v>
      </c>
      <c r="J56" s="25">
        <f>IF(WRIT_WB_6+WRIT_BE_6+WRIT_AT_6+WRIT_AB_6=0,"",WRIT_WB_6+WRIT_BE_6+WRIT_AT_6+WRIT_AB_6)</f>
        <v>5</v>
      </c>
    </row>
    <row r="57" spans="1:10" ht="24" customHeight="1">
      <c r="A57" s="51" t="s">
        <v>18</v>
      </c>
      <c r="B57" s="24"/>
      <c r="C57" s="52" t="str">
        <f t="shared" si="22"/>
        <v/>
      </c>
      <c r="D57" s="24">
        <v>3</v>
      </c>
      <c r="E57" s="52">
        <f t="shared" si="23"/>
        <v>0.5</v>
      </c>
      <c r="F57" s="24">
        <v>1</v>
      </c>
      <c r="G57" s="52">
        <f t="shared" si="24"/>
        <v>0.16666666666666666</v>
      </c>
      <c r="H57" s="24">
        <v>2</v>
      </c>
      <c r="I57" s="52">
        <f t="shared" si="25"/>
        <v>0.33333333333333331</v>
      </c>
      <c r="J57" s="25">
        <f>IF(WRIT_WB_7+WRIT_BE_7+WRIT_AT_7+WRIT_AB_7=0,"",WRIT_WB_7+WRIT_BE_7+WRIT_AT_7+WRIT_AB_7)</f>
        <v>6</v>
      </c>
    </row>
    <row r="58" spans="1:10" ht="24" customHeight="1">
      <c r="A58" s="64" t="s">
        <v>19</v>
      </c>
      <c r="B58" s="26">
        <v>1</v>
      </c>
      <c r="C58" s="65">
        <f t="shared" si="22"/>
        <v>0.33333333333333331</v>
      </c>
      <c r="D58" s="26"/>
      <c r="E58" s="65" t="str">
        <f t="shared" si="23"/>
        <v/>
      </c>
      <c r="F58" s="26">
        <v>2</v>
      </c>
      <c r="G58" s="65">
        <f t="shared" si="24"/>
        <v>0.66666666666666663</v>
      </c>
      <c r="H58" s="26"/>
      <c r="I58" s="65" t="str">
        <f t="shared" si="25"/>
        <v/>
      </c>
      <c r="J58" s="27">
        <f>IF(WRIT_WB_8+WRIT_BE_8+WRIT_AT_8+WRIT_AB_8=0,"",WRIT_WB_8+WRIT_BE_8+WRIT_AT_8+WRIT_AB_8)</f>
        <v>3</v>
      </c>
    </row>
    <row r="59" spans="1:10" ht="37.5" customHeight="1">
      <c r="A59" s="15" t="str">
        <f>IF(CONCATENATE(B59,D59,F59,H59)="","","Please read warning and error messages:")</f>
        <v/>
      </c>
      <c r="B59" s="90" t="str">
        <f>IF(SUM(B51:B58)=B38,"",IF(SUM(B51:B58)&gt;B38,CONCATENATE("ERROR: Year level numbers above add to ",SUM(B51:B58),", which is GREATER than the All Students total of ",SUM(B38),"."),CONCATENATE("WARNING: Year level numbers above add to ",SUM(B51:B58),", which doesn't equal the All Students total of ",SUM(B38),".")))</f>
        <v/>
      </c>
      <c r="C59" s="90"/>
      <c r="D59" s="90" t="str">
        <f t="shared" ref="D59" si="26">IF(SUM(D51:D58)=D38,"",IF(SUM(D51:D58)&gt;D38,CONCATENATE("ERROR: Year level numbers above add to ",SUM(D51:D58),", which is GREATER than the All Students total of ",SUM(D38),"."),CONCATENATE("WARNING: Year level numbers above add to ",SUM(D51:D58),", which doesn't equal the All Students total of ",SUM(D38),".")))</f>
        <v/>
      </c>
      <c r="E59" s="90"/>
      <c r="F59" s="90" t="str">
        <f t="shared" ref="F59" si="27">IF(SUM(F51:F58)=F38,"",IF(SUM(F51:F58)&gt;F38,CONCATENATE("ERROR: Year level numbers above add to ",SUM(F51:F58),", which is GREATER than the All Students total of ",SUM(F38),"."),CONCATENATE("WARNING: Year level numbers above add to ",SUM(F51:F58),", which doesn't equal the All Students total of ",SUM(F38),".")))</f>
        <v/>
      </c>
      <c r="G59" s="90"/>
      <c r="H59" s="90" t="str">
        <f t="shared" ref="H59" si="28">IF(SUM(H51:H58)=H38,"",IF(SUM(H51:H58)&gt;H38,CONCATENATE("ERROR: Year level numbers above add to ",SUM(H51:H58),", which is GREATER than the All Students total of ",SUM(H38),"."),CONCATENATE("WARNING: Year level numbers above add to ",SUM(H51:H58),", which doesn't equal the All Students total of ",SUM(H38),".")))</f>
        <v/>
      </c>
      <c r="I59" s="90"/>
      <c r="J59" s="20"/>
    </row>
    <row r="60" spans="1:10" ht="9" customHeight="1">
      <c r="A60" s="18"/>
      <c r="B60" s="18"/>
      <c r="C60" s="18"/>
      <c r="D60" s="18"/>
      <c r="E60" s="18"/>
      <c r="F60" s="18"/>
      <c r="G60" s="18"/>
      <c r="H60" s="18"/>
      <c r="I60" s="18"/>
      <c r="J60" s="18"/>
    </row>
    <row r="61" spans="1:10" ht="20" customHeight="1">
      <c r="A61" s="8" t="str">
        <f>A2</f>
        <v>2016 National Standards Reporting</v>
      </c>
      <c r="B61" s="18"/>
      <c r="C61" s="18"/>
      <c r="D61" s="18"/>
      <c r="E61" s="18"/>
      <c r="F61" s="18"/>
      <c r="G61" s="18"/>
      <c r="H61" s="3"/>
      <c r="I61" s="18"/>
      <c r="J61" s="18"/>
    </row>
    <row r="62" spans="1:10" ht="15" customHeight="1">
      <c r="A62" s="92"/>
      <c r="B62" s="92"/>
      <c r="C62" s="43" t="s">
        <v>44</v>
      </c>
      <c r="D62" s="66">
        <f>IF(D3="","",D3)</f>
        <v>42720</v>
      </c>
      <c r="E62" s="67"/>
      <c r="F62" s="67"/>
      <c r="G62" s="67"/>
      <c r="H62" s="4"/>
      <c r="I62" s="67"/>
      <c r="J62" s="67"/>
    </row>
    <row r="63" spans="1:10">
      <c r="A63" s="92"/>
      <c r="B63" s="92"/>
      <c r="C63" s="43" t="s">
        <v>21</v>
      </c>
      <c r="D63" s="68">
        <f>IF($D$4="","",$D$4)</f>
        <v>3824</v>
      </c>
      <c r="E63" s="69"/>
      <c r="F63" s="69"/>
      <c r="G63" s="69"/>
      <c r="H63" s="69"/>
      <c r="I63" s="69"/>
      <c r="J63" s="69"/>
    </row>
    <row r="64" spans="1:10">
      <c r="A64" s="92"/>
      <c r="B64" s="92"/>
      <c r="C64" s="43" t="s">
        <v>20</v>
      </c>
      <c r="D64" s="91" t="str">
        <f>IF($D$5="","",$D$5)</f>
        <v>St John's School Ranfurly</v>
      </c>
      <c r="E64" s="91"/>
      <c r="F64" s="91"/>
      <c r="G64" s="91"/>
      <c r="H64" s="91"/>
      <c r="I64" s="91"/>
      <c r="J64" s="91"/>
    </row>
    <row r="65" spans="1:10" ht="9" customHeight="1">
      <c r="A65" s="29"/>
      <c r="B65" s="29"/>
      <c r="C65" s="29"/>
      <c r="D65" s="29"/>
      <c r="E65" s="29"/>
      <c r="F65" s="29"/>
      <c r="G65" s="29"/>
      <c r="H65" s="29"/>
      <c r="I65" s="29"/>
      <c r="J65" s="29"/>
    </row>
    <row r="66" spans="1:10" ht="15" customHeight="1">
      <c r="A66" s="88" t="s">
        <v>22</v>
      </c>
      <c r="B66" s="89" t="s">
        <v>6</v>
      </c>
      <c r="C66" s="89"/>
      <c r="D66" s="89" t="s">
        <v>7</v>
      </c>
      <c r="E66" s="89"/>
      <c r="F66" s="89" t="s">
        <v>8</v>
      </c>
      <c r="G66" s="89"/>
      <c r="H66" s="89" t="s">
        <v>9</v>
      </c>
      <c r="I66" s="89"/>
      <c r="J66" s="11" t="s">
        <v>11</v>
      </c>
    </row>
    <row r="67" spans="1:10" ht="14" thickBot="1">
      <c r="A67" s="88"/>
      <c r="B67" s="44" t="s">
        <v>0</v>
      </c>
      <c r="C67" s="44" t="s">
        <v>10</v>
      </c>
      <c r="D67" s="44" t="s">
        <v>0</v>
      </c>
      <c r="E67" s="44" t="s">
        <v>10</v>
      </c>
      <c r="F67" s="44" t="s">
        <v>0</v>
      </c>
      <c r="G67" s="44" t="s">
        <v>10</v>
      </c>
      <c r="H67" s="44" t="s">
        <v>0</v>
      </c>
      <c r="I67" s="44" t="s">
        <v>10</v>
      </c>
      <c r="J67" s="12" t="s">
        <v>0</v>
      </c>
    </row>
    <row r="68" spans="1:10" ht="24" customHeight="1" thickBot="1">
      <c r="A68" s="45" t="s">
        <v>1</v>
      </c>
      <c r="B68" s="46">
        <v>2</v>
      </c>
      <c r="C68" s="47">
        <f>IF(B68=0,"",B68/$J68)</f>
        <v>3.4482758620689655E-2</v>
      </c>
      <c r="D68" s="46">
        <v>7</v>
      </c>
      <c r="E68" s="47">
        <f>IF(D68=0,"",D68/$J68)</f>
        <v>0.1206896551724138</v>
      </c>
      <c r="F68" s="46">
        <v>30</v>
      </c>
      <c r="G68" s="47">
        <f>IF(F68=0,"",F68/$J68)</f>
        <v>0.51724137931034486</v>
      </c>
      <c r="H68" s="46">
        <v>19</v>
      </c>
      <c r="I68" s="47">
        <f>IF(H68=0,"",H68/$J68)</f>
        <v>0.32758620689655171</v>
      </c>
      <c r="J68" s="48">
        <f>IF(B68+D68+F68+H68=0,"",B68+D68+F68+H68)</f>
        <v>58</v>
      </c>
    </row>
    <row r="69" spans="1:10" ht="24" customHeight="1">
      <c r="A69" s="49" t="s">
        <v>2</v>
      </c>
      <c r="B69" s="13"/>
      <c r="C69" s="50" t="str">
        <f t="shared" ref="C69:C75" si="29">IF(B69=0,"",B69/$J69)</f>
        <v/>
      </c>
      <c r="D69" s="13"/>
      <c r="E69" s="50" t="str">
        <f t="shared" ref="E69:E75" si="30">IF(D69=0,"",D69/$J69)</f>
        <v/>
      </c>
      <c r="F69" s="13">
        <v>3</v>
      </c>
      <c r="G69" s="50">
        <f t="shared" ref="G69:G75" si="31">IF(F69=0,"",F69/$J69)</f>
        <v>1</v>
      </c>
      <c r="H69" s="13"/>
      <c r="I69" s="50" t="str">
        <f t="shared" ref="I69:I75" si="32">IF(H69=0,"",H69/$J69)</f>
        <v/>
      </c>
      <c r="J69" s="14">
        <f>IF(MATH_WB_MAOR+MATH_BE_MAOR+MATH_AT_MAOR+MATH_AB_MAOR=0,"",MATH_WB_MAOR+MATH_BE_MAOR+MATH_AT_MAOR+MATH_AB_MAOR)</f>
        <v>3</v>
      </c>
    </row>
    <row r="70" spans="1:10" ht="24" customHeight="1">
      <c r="A70" s="51" t="s">
        <v>3</v>
      </c>
      <c r="B70" s="24">
        <v>1</v>
      </c>
      <c r="C70" s="52">
        <f t="shared" si="29"/>
        <v>0.25</v>
      </c>
      <c r="D70" s="24">
        <v>1</v>
      </c>
      <c r="E70" s="52">
        <f t="shared" si="30"/>
        <v>0.25</v>
      </c>
      <c r="F70" s="24">
        <v>2</v>
      </c>
      <c r="G70" s="52">
        <f t="shared" si="31"/>
        <v>0.5</v>
      </c>
      <c r="H70" s="24"/>
      <c r="I70" s="52" t="str">
        <f t="shared" si="32"/>
        <v/>
      </c>
      <c r="J70" s="25">
        <f>IF(MATH_WB_PASI+MATH_BE_PASI+MATH_AT_PASI+MATH_AB_PASI=0,"",MATH_WB_PASI+MATH_BE_PASI+MATH_AT_PASI+MATH_AB_PASI)</f>
        <v>4</v>
      </c>
    </row>
    <row r="71" spans="1:10" ht="24" customHeight="1">
      <c r="A71" s="51" t="s">
        <v>26</v>
      </c>
      <c r="B71" s="24">
        <v>1</v>
      </c>
      <c r="C71" s="52">
        <f t="shared" si="29"/>
        <v>0.1111111111111111</v>
      </c>
      <c r="D71" s="24">
        <v>2</v>
      </c>
      <c r="E71" s="52">
        <f t="shared" si="30"/>
        <v>0.22222222222222221</v>
      </c>
      <c r="F71" s="24">
        <v>5</v>
      </c>
      <c r="G71" s="52">
        <f t="shared" si="31"/>
        <v>0.55555555555555558</v>
      </c>
      <c r="H71" s="24">
        <v>1</v>
      </c>
      <c r="I71" s="52">
        <f t="shared" si="32"/>
        <v>0.1111111111111111</v>
      </c>
      <c r="J71" s="25">
        <f>IF(MATH_WB_ASIA+MATH_BE_ASIA+MATH_AT_ASIA+MATH_AB_ASIA=0,"",MATH_WB_ASIA+MATH_BE_ASIA+MATH_AT_ASIA+MATH_AB_ASIA)</f>
        <v>9</v>
      </c>
    </row>
    <row r="72" spans="1:10" ht="24" customHeight="1">
      <c r="A72" s="53" t="s">
        <v>45</v>
      </c>
      <c r="B72" s="24">
        <v>0</v>
      </c>
      <c r="C72" s="52" t="str">
        <f t="shared" si="29"/>
        <v/>
      </c>
      <c r="D72" s="24">
        <v>4</v>
      </c>
      <c r="E72" s="52">
        <f t="shared" si="30"/>
        <v>9.5238095238095233E-2</v>
      </c>
      <c r="F72" s="24">
        <v>20</v>
      </c>
      <c r="G72" s="52">
        <f t="shared" si="31"/>
        <v>0.47619047619047616</v>
      </c>
      <c r="H72" s="24">
        <v>18</v>
      </c>
      <c r="I72" s="52">
        <f t="shared" si="32"/>
        <v>0.42857142857142855</v>
      </c>
      <c r="J72" s="25">
        <f>IF(MATH_WB_EURO+MATH_BE_EURO+MATH_AT_EURO+MATH_AB_EURO=0,"",MATH_WB_EURO+MATH_BE_EURO+MATH_AT_EURO+MATH_AB_EURO)</f>
        <v>42</v>
      </c>
    </row>
    <row r="73" spans="1:10" ht="24" customHeight="1" thickBot="1">
      <c r="A73" s="54" t="s">
        <v>2468</v>
      </c>
      <c r="B73" s="13"/>
      <c r="C73" s="50" t="str">
        <f t="shared" si="29"/>
        <v/>
      </c>
      <c r="D73" s="13"/>
      <c r="E73" s="50" t="str">
        <f t="shared" si="30"/>
        <v/>
      </c>
      <c r="F73" s="13"/>
      <c r="G73" s="50" t="str">
        <f t="shared" si="31"/>
        <v/>
      </c>
      <c r="H73" s="13"/>
      <c r="I73" s="50" t="str">
        <f t="shared" si="32"/>
        <v/>
      </c>
      <c r="J73" s="14" t="str">
        <f>IF(B73+D73+F73+H73=0,"",B73+D73+F73+H73)</f>
        <v/>
      </c>
    </row>
    <row r="74" spans="1:10" ht="24" customHeight="1">
      <c r="A74" s="55" t="s">
        <v>4</v>
      </c>
      <c r="B74" s="56">
        <v>2</v>
      </c>
      <c r="C74" s="57">
        <f t="shared" si="29"/>
        <v>6.0606060606060608E-2</v>
      </c>
      <c r="D74" s="56">
        <v>5</v>
      </c>
      <c r="E74" s="57">
        <f t="shared" si="30"/>
        <v>0.15151515151515152</v>
      </c>
      <c r="F74" s="56">
        <v>18</v>
      </c>
      <c r="G74" s="57">
        <f t="shared" si="31"/>
        <v>0.54545454545454541</v>
      </c>
      <c r="H74" s="56">
        <v>8</v>
      </c>
      <c r="I74" s="57">
        <f t="shared" si="32"/>
        <v>0.24242424242424243</v>
      </c>
      <c r="J74" s="58">
        <f>IF(MATH_WB_M+MATH_BE_M+MATH_AT_M+MATH_AB_M=0,"",MATH_WB_M+MATH_BE_M+MATH_AT_M+MATH_AB_M)</f>
        <v>33</v>
      </c>
    </row>
    <row r="75" spans="1:10" ht="24" customHeight="1">
      <c r="A75" s="49" t="s">
        <v>5</v>
      </c>
      <c r="B75" s="13">
        <v>0</v>
      </c>
      <c r="C75" s="50" t="str">
        <f t="shared" si="29"/>
        <v/>
      </c>
      <c r="D75" s="13">
        <v>2</v>
      </c>
      <c r="E75" s="50">
        <f t="shared" si="30"/>
        <v>0.08</v>
      </c>
      <c r="F75" s="13">
        <v>12</v>
      </c>
      <c r="G75" s="50">
        <f t="shared" si="31"/>
        <v>0.48</v>
      </c>
      <c r="H75" s="13">
        <v>11</v>
      </c>
      <c r="I75" s="50">
        <f t="shared" si="32"/>
        <v>0.44</v>
      </c>
      <c r="J75" s="14">
        <f>IF(MATH_WB_F+MATH_BE_F+MATH_AT_F+MATH_AB_F=0,"",MATH_WB_F+MATH_BE_F+MATH_AT_F+MATH_AB_F)</f>
        <v>25</v>
      </c>
    </row>
    <row r="76" spans="1:10" ht="37.5" customHeight="1">
      <c r="A76" s="15" t="str">
        <f>IF(CONCATENATE(B76,D76,F76,H76,B77,D77,F77,H77)="","","Please read warning and error messages:")</f>
        <v/>
      </c>
      <c r="B76" s="90" t="str">
        <f>IF(SUM(B69:B73)=B68,"",IF(SUM(B69:B73)&gt;B68,CONCATENATE("ERROR: Ethnicity numbers above add to ",SUM(B69:B73),", which is GREATER than the all students total of ",SUM(B68),"."),CONCATENATE("WARNING: Ethnicity numbers above add to ",SUM(B69:B73),", which doesn't equal the all students total of ",SUM(B68),".")))</f>
        <v/>
      </c>
      <c r="C76" s="90"/>
      <c r="D76" s="90" t="str">
        <f t="shared" ref="D76" si="33">IF(SUM(D69:D73)=D68,"",IF(SUM(D69:D73)&gt;D68,CONCATENATE("ERROR: Ethnicity numbers above add to ",SUM(D69:D73),", which is GREATER than the all students total of ",SUM(D68),"."),CONCATENATE("WARNING: Ethnicity numbers above add to ",SUM(D69:D73),", which doesn't equal the all students total of ",SUM(D68),".")))</f>
        <v/>
      </c>
      <c r="E76" s="90"/>
      <c r="F76" s="90" t="str">
        <f t="shared" ref="F76" si="34">IF(SUM(F69:F73)=F68,"",IF(SUM(F69:F73)&gt;F68,CONCATENATE("ERROR: Ethnicity numbers above add to ",SUM(F69:F73),", which is GREATER than the all students total of ",SUM(F68),"."),CONCATENATE("WARNING: Ethnicity numbers above add to ",SUM(F69:F73),", which doesn't equal the all students total of ",SUM(F68),".")))</f>
        <v/>
      </c>
      <c r="G76" s="90"/>
      <c r="H76" s="90" t="str">
        <f t="shared" ref="H76" si="35">IF(SUM(H69:H73)=H68,"",IF(SUM(H69:H73)&gt;H68,CONCATENATE("ERROR: Ethnicity numbers above add to ",SUM(H69:H73),", which is GREATER than the all students total of ",SUM(H68),"."),CONCATENATE("WARNING: Ethnicity numbers above add to ",SUM(H69:H73),", which doesn't equal the all students total of ",SUM(H68),".")))</f>
        <v/>
      </c>
      <c r="I76" s="90"/>
      <c r="J76" s="20"/>
    </row>
    <row r="77" spans="1:10" ht="37.5" customHeight="1">
      <c r="A77" s="30"/>
      <c r="B77" s="90" t="str">
        <f>IF(SUM(B74:B75)=B68,"",IF(SUM(B74:B75)&gt;B68,CONCATENATE("ERROR: Gender numbers above add to ",SUM(B74:B75),", which is GREATER than the all students total of ",SUM(B68),"."),CONCATENATE("WARNING: Gender numbers above add to ",SUM(B74:B75),", which doesn't equal the all students total of ",SUM(B68),".")))</f>
        <v/>
      </c>
      <c r="C77" s="90"/>
      <c r="D77" s="90" t="str">
        <f t="shared" ref="D77" si="36">IF(SUM(D74:D75)=D68,"",IF(SUM(D74:D75)&gt;D68,CONCATENATE("ERROR: Gender numbers above add to ",SUM(D74:D75),", which is GREATER than the all students total of ",SUM(D68),"."),CONCATENATE("WARNING: Gender numbers above add to ",SUM(D74:D75),", which doesn't equal the all students total of ",SUM(D68),".")))</f>
        <v/>
      </c>
      <c r="E77" s="90"/>
      <c r="F77" s="90" t="str">
        <f t="shared" ref="F77" si="37">IF(SUM(F74:F75)=F68,"",IF(SUM(F74:F75)&gt;F68,CONCATENATE("ERROR: Gender numbers above add to ",SUM(F74:F75),", which is GREATER than the all students total of ",SUM(F68),"."),CONCATENATE("WARNING: Gender numbers above add to ",SUM(F74:F75),", which doesn't equal the all students total of ",SUM(F68),".")))</f>
        <v/>
      </c>
      <c r="G77" s="90"/>
      <c r="H77" s="90" t="str">
        <f t="shared" ref="H77" si="38">IF(SUM(H74:H75)=H68,"",IF(SUM(H74:H75)&gt;H68,CONCATENATE("ERROR: Gender numbers above add to ",SUM(H74:H75),", which is GREATER than the all students total of ",SUM(H68),"."),CONCATENATE("WARNING: Gender numbers above add to ",SUM(H74:H75),", which doesn't equal the all students total of ",SUM(H68),".")))</f>
        <v/>
      </c>
      <c r="I77" s="90"/>
      <c r="J77" s="20"/>
    </row>
    <row r="78" spans="1:10" ht="9" customHeight="1">
      <c r="A78" s="21"/>
      <c r="B78" s="22"/>
      <c r="C78" s="22"/>
      <c r="D78" s="22"/>
      <c r="E78" s="22"/>
      <c r="F78" s="22"/>
      <c r="G78" s="22"/>
      <c r="H78" s="22"/>
      <c r="I78" s="22"/>
      <c r="J78" s="22"/>
    </row>
    <row r="79" spans="1:10" ht="15" customHeight="1">
      <c r="A79" s="88" t="str">
        <f>A66</f>
        <v>Maths</v>
      </c>
      <c r="B79" s="89" t="s">
        <v>6</v>
      </c>
      <c r="C79" s="89"/>
      <c r="D79" s="89" t="s">
        <v>7</v>
      </c>
      <c r="E79" s="89"/>
      <c r="F79" s="89" t="s">
        <v>8</v>
      </c>
      <c r="G79" s="89"/>
      <c r="H79" s="89" t="s">
        <v>9</v>
      </c>
      <c r="I79" s="89"/>
      <c r="J79" s="11" t="s">
        <v>11</v>
      </c>
    </row>
    <row r="80" spans="1:10" ht="14" thickBot="1">
      <c r="A80" s="88"/>
      <c r="B80" s="59" t="s">
        <v>0</v>
      </c>
      <c r="C80" s="59" t="s">
        <v>10</v>
      </c>
      <c r="D80" s="59" t="s">
        <v>0</v>
      </c>
      <c r="E80" s="59" t="s">
        <v>10</v>
      </c>
      <c r="F80" s="59" t="s">
        <v>0</v>
      </c>
      <c r="G80" s="59" t="s">
        <v>10</v>
      </c>
      <c r="H80" s="59" t="s">
        <v>0</v>
      </c>
      <c r="I80" s="59" t="s">
        <v>10</v>
      </c>
      <c r="J80" s="11" t="s">
        <v>0</v>
      </c>
    </row>
    <row r="81" spans="1:10" ht="24" customHeight="1">
      <c r="A81" s="60" t="s">
        <v>12</v>
      </c>
      <c r="B81" s="61"/>
      <c r="C81" s="62" t="str">
        <f>IF(B81=0,"",B81/$J81)</f>
        <v/>
      </c>
      <c r="D81" s="61">
        <v>1</v>
      </c>
      <c r="E81" s="62">
        <f>IF(D81=0,"",D81/$J81)</f>
        <v>0.1</v>
      </c>
      <c r="F81" s="61">
        <v>9</v>
      </c>
      <c r="G81" s="62">
        <f>IF(F81=0,"",F81/$J81)</f>
        <v>0.9</v>
      </c>
      <c r="H81" s="61"/>
      <c r="I81" s="62" t="str">
        <f>IF(H81=0,"",H81/$J81)</f>
        <v/>
      </c>
      <c r="J81" s="63">
        <f>IF(MATH_WB_1+MATH_BE_1+MATH_AT_1+MATH_AB_1=0,"",MATH_WB_1+MATH_BE_1+MATH_AT_1+MATH_AB_1)</f>
        <v>10</v>
      </c>
    </row>
    <row r="82" spans="1:10" ht="24" customHeight="1">
      <c r="A82" s="51" t="s">
        <v>13</v>
      </c>
      <c r="B82" s="24"/>
      <c r="C82" s="52" t="str">
        <f t="shared" ref="C82:C88" si="39">IF(B82=0,"",B82/$J82)</f>
        <v/>
      </c>
      <c r="D82" s="24"/>
      <c r="E82" s="52" t="str">
        <f t="shared" ref="E82:E88" si="40">IF(D82=0,"",D82/$J82)</f>
        <v/>
      </c>
      <c r="F82" s="24">
        <v>8</v>
      </c>
      <c r="G82" s="52">
        <f t="shared" ref="G82:G88" si="41">IF(F82=0,"",F82/$J82)</f>
        <v>0.72727272727272729</v>
      </c>
      <c r="H82" s="24">
        <v>3</v>
      </c>
      <c r="I82" s="52">
        <f t="shared" ref="I82:I88" si="42">IF(H82=0,"",H82/$J82)</f>
        <v>0.27272727272727271</v>
      </c>
      <c r="J82" s="25">
        <f>IF(MATH_WB_2+MATH_BE_2+MATH_AT_2+MATH_AB_2=0,"",MATH_WB_2+MATH_BE_2+MATH_AT_2+MATH_AB_2)</f>
        <v>11</v>
      </c>
    </row>
    <row r="83" spans="1:10" ht="24" customHeight="1">
      <c r="A83" s="51" t="s">
        <v>14</v>
      </c>
      <c r="B83" s="24"/>
      <c r="C83" s="52" t="str">
        <f t="shared" si="39"/>
        <v/>
      </c>
      <c r="D83" s="24">
        <v>1</v>
      </c>
      <c r="E83" s="52">
        <f t="shared" si="40"/>
        <v>0.25</v>
      </c>
      <c r="F83" s="24">
        <v>3</v>
      </c>
      <c r="G83" s="52">
        <f t="shared" si="41"/>
        <v>0.75</v>
      </c>
      <c r="H83" s="24"/>
      <c r="I83" s="52" t="str">
        <f t="shared" si="42"/>
        <v/>
      </c>
      <c r="J83" s="25">
        <f>IF(MATH_WB_3+MATH_BE_3+MATH_AT_3+MATH_AB_3=0,"",MATH_WB_3+MATH_BE_3+MATH_AT_3+MATH_AB_3)</f>
        <v>4</v>
      </c>
    </row>
    <row r="84" spans="1:10" ht="24" customHeight="1">
      <c r="A84" s="51" t="s">
        <v>15</v>
      </c>
      <c r="B84" s="24">
        <v>1</v>
      </c>
      <c r="C84" s="52">
        <f t="shared" si="39"/>
        <v>0.14285714285714285</v>
      </c>
      <c r="D84" s="24"/>
      <c r="E84" s="52" t="str">
        <f t="shared" si="40"/>
        <v/>
      </c>
      <c r="F84" s="24">
        <v>2</v>
      </c>
      <c r="G84" s="52">
        <f t="shared" si="41"/>
        <v>0.2857142857142857</v>
      </c>
      <c r="H84" s="24">
        <v>4</v>
      </c>
      <c r="I84" s="52">
        <f t="shared" si="42"/>
        <v>0.5714285714285714</v>
      </c>
      <c r="J84" s="25">
        <f>IF(MATH_WB_4+MATH_BE_4+MATH_AT_4+MATH_AB_4=0,"",MATH_WB_4+MATH_BE_4+MATH_AT_4+MATH_AB_4)</f>
        <v>7</v>
      </c>
    </row>
    <row r="85" spans="1:10" ht="24" customHeight="1">
      <c r="A85" s="51" t="s">
        <v>16</v>
      </c>
      <c r="B85" s="24"/>
      <c r="C85" s="52" t="str">
        <f t="shared" si="39"/>
        <v/>
      </c>
      <c r="D85" s="24">
        <v>2</v>
      </c>
      <c r="E85" s="52">
        <f t="shared" si="40"/>
        <v>0.16666666666666666</v>
      </c>
      <c r="F85" s="24">
        <v>3</v>
      </c>
      <c r="G85" s="52">
        <f t="shared" si="41"/>
        <v>0.25</v>
      </c>
      <c r="H85" s="24">
        <v>7</v>
      </c>
      <c r="I85" s="52">
        <f t="shared" si="42"/>
        <v>0.58333333333333337</v>
      </c>
      <c r="J85" s="25">
        <f>IF(MATH_WB_5+MATH_BE_5+MATH_AT_5+MATH_AB_5=0,"",MATH_WB_5+MATH_BE_5+MATH_AT_5+MATH_AB_5)</f>
        <v>12</v>
      </c>
    </row>
    <row r="86" spans="1:10" ht="24" customHeight="1">
      <c r="A86" s="51" t="s">
        <v>17</v>
      </c>
      <c r="B86" s="24"/>
      <c r="C86" s="52" t="str">
        <f t="shared" si="39"/>
        <v/>
      </c>
      <c r="D86" s="24">
        <v>2</v>
      </c>
      <c r="E86" s="52">
        <f t="shared" si="40"/>
        <v>0.4</v>
      </c>
      <c r="F86" s="24">
        <v>1</v>
      </c>
      <c r="G86" s="52">
        <f t="shared" si="41"/>
        <v>0.2</v>
      </c>
      <c r="H86" s="24">
        <v>2</v>
      </c>
      <c r="I86" s="52">
        <f t="shared" si="42"/>
        <v>0.4</v>
      </c>
      <c r="J86" s="25">
        <f>IF(MATH_WB_6+MATH_BE_6+MATH_AT_6+MATH_AB_6=0,"",MATH_WB_6+MATH_BE_6+MATH_AT_6+MATH_AB_6)</f>
        <v>5</v>
      </c>
    </row>
    <row r="87" spans="1:10" ht="24" customHeight="1">
      <c r="A87" s="51" t="s">
        <v>18</v>
      </c>
      <c r="B87" s="24"/>
      <c r="C87" s="52" t="str">
        <f t="shared" si="39"/>
        <v/>
      </c>
      <c r="D87" s="24">
        <v>1</v>
      </c>
      <c r="E87" s="52">
        <f t="shared" si="40"/>
        <v>0.16666666666666666</v>
      </c>
      <c r="F87" s="24">
        <v>2</v>
      </c>
      <c r="G87" s="52">
        <f t="shared" si="41"/>
        <v>0.33333333333333331</v>
      </c>
      <c r="H87" s="24">
        <v>3</v>
      </c>
      <c r="I87" s="52">
        <f t="shared" si="42"/>
        <v>0.5</v>
      </c>
      <c r="J87" s="25">
        <f>IF(MATH_WB_7+MATH_BE_7+MATH_AT_7+MATH_AB_7=0,"",MATH_WB_7+MATH_BE_7+MATH_AT_7+MATH_AB_7)</f>
        <v>6</v>
      </c>
    </row>
    <row r="88" spans="1:10" ht="24" customHeight="1">
      <c r="A88" s="64" t="s">
        <v>19</v>
      </c>
      <c r="B88" s="26">
        <v>1</v>
      </c>
      <c r="C88" s="65">
        <f t="shared" si="39"/>
        <v>0.33333333333333331</v>
      </c>
      <c r="D88" s="26"/>
      <c r="E88" s="65" t="str">
        <f t="shared" si="40"/>
        <v/>
      </c>
      <c r="F88" s="26">
        <v>2</v>
      </c>
      <c r="G88" s="65">
        <f t="shared" si="41"/>
        <v>0.66666666666666663</v>
      </c>
      <c r="H88" s="26"/>
      <c r="I88" s="65" t="str">
        <f t="shared" si="42"/>
        <v/>
      </c>
      <c r="J88" s="27">
        <f>IF(MATH_WB_8+MATH_BE_8+MATH_AT_8+MATH_AB_8=0,"",MATH_WB_8+MATH_BE_8+MATH_AT_8+MATH_AB_8)</f>
        <v>3</v>
      </c>
    </row>
    <row r="89" spans="1:10" ht="37.5" customHeight="1">
      <c r="A89" s="15" t="str">
        <f>IF(CONCATENATE(B89,D89,F89,H89)="","","Please read warning and error messages:")</f>
        <v/>
      </c>
      <c r="B89" s="90" t="str">
        <f>IF(SUM(B81:B88)=B68,"",IF(SUM(B81:B88)&gt;B68,CONCATENATE("ERROR: Year level numbers above add to ",SUM(B81:B88),", which is GREATER than the All Students total of ",SUM(B68),"."),CONCATENATE("WARNING: Year level numbers above add to ",SUM(B81:B88),", which doesn't equal the All Students total of ",SUM(B68),".")))</f>
        <v/>
      </c>
      <c r="C89" s="90"/>
      <c r="D89" s="90" t="str">
        <f t="shared" ref="D89" si="43">IF(SUM(D81:D88)=D68,"",IF(SUM(D81:D88)&gt;D68,CONCATENATE("ERROR: Year level numbers above add to ",SUM(D81:D88),", which is GREATER than the All Students total of ",SUM(D68),"."),CONCATENATE("WARNING: Year level numbers above add to ",SUM(D81:D88),", which doesn't equal the All Students total of ",SUM(D68),".")))</f>
        <v/>
      </c>
      <c r="E89" s="90"/>
      <c r="F89" s="90" t="str">
        <f t="shared" ref="F89" si="44">IF(SUM(F81:F88)=F68,"",IF(SUM(F81:F88)&gt;F68,CONCATENATE("ERROR: Year level numbers above add to ",SUM(F81:F88),", which is GREATER than the All Students total of ",SUM(F68),"."),CONCATENATE("WARNING: Year level numbers above add to ",SUM(F81:F88),", which doesn't equal the All Students total of ",SUM(F68),".")))</f>
        <v/>
      </c>
      <c r="G89" s="90"/>
      <c r="H89" s="90" t="str">
        <f t="shared" ref="H89" si="45">IF(SUM(H81:H88)=H68,"",IF(SUM(H81:H88)&gt;H68,CONCATENATE("ERROR: Year level numbers above add to ",SUM(H81:H88),", which is GREATER than the All Students total of ",SUM(H68),"."),CONCATENATE("WARNING: Year level numbers above add to ",SUM(H81:H88),", which doesn't equal the All Students total of ",SUM(H68),".")))</f>
        <v/>
      </c>
      <c r="I89" s="90"/>
      <c r="J89" s="20"/>
    </row>
    <row r="90" spans="1:10" ht="10" customHeight="1">
      <c r="A90" s="18"/>
      <c r="B90" s="18"/>
      <c r="C90" s="18"/>
      <c r="D90" s="18"/>
      <c r="E90" s="18"/>
      <c r="F90" s="18"/>
      <c r="G90" s="18"/>
      <c r="H90" s="18"/>
      <c r="I90" s="18"/>
      <c r="J90" s="18"/>
    </row>
    <row r="91" spans="1:10" ht="10" customHeight="1">
      <c r="A91" s="18"/>
      <c r="B91" s="18"/>
      <c r="C91" s="18"/>
      <c r="D91" s="18"/>
      <c r="E91" s="18"/>
      <c r="F91" s="18"/>
      <c r="G91" s="18"/>
      <c r="H91" s="18"/>
      <c r="I91" s="18"/>
      <c r="J91" s="18"/>
    </row>
  </sheetData>
  <sheetProtection password="FC83" sheet="1" objects="1" scenarios="1" selectLockedCells="1"/>
  <mergeCells count="73">
    <mergeCell ref="H20:I20"/>
    <mergeCell ref="F17:G17"/>
    <mergeCell ref="A3:B5"/>
    <mergeCell ref="A32:B34"/>
    <mergeCell ref="A7:A8"/>
    <mergeCell ref="B17:C17"/>
    <mergeCell ref="D7:E7"/>
    <mergeCell ref="F18:G18"/>
    <mergeCell ref="H18:I18"/>
    <mergeCell ref="D5:J5"/>
    <mergeCell ref="B18:C18"/>
    <mergeCell ref="A20:A21"/>
    <mergeCell ref="B20:C20"/>
    <mergeCell ref="D20:E20"/>
    <mergeCell ref="B30:C30"/>
    <mergeCell ref="F7:G7"/>
    <mergeCell ref="A49:A50"/>
    <mergeCell ref="D34:J34"/>
    <mergeCell ref="A36:A37"/>
    <mergeCell ref="B36:C36"/>
    <mergeCell ref="D36:E36"/>
    <mergeCell ref="B49:C49"/>
    <mergeCell ref="B47:C47"/>
    <mergeCell ref="D49:E49"/>
    <mergeCell ref="F49:G49"/>
    <mergeCell ref="H49:I49"/>
    <mergeCell ref="D47:E47"/>
    <mergeCell ref="F47:G47"/>
    <mergeCell ref="H47:I47"/>
    <mergeCell ref="H89:I89"/>
    <mergeCell ref="D79:E79"/>
    <mergeCell ref="F79:G79"/>
    <mergeCell ref="H79:I79"/>
    <mergeCell ref="H77:I77"/>
    <mergeCell ref="H7:I7"/>
    <mergeCell ref="H17:I17"/>
    <mergeCell ref="F46:G46"/>
    <mergeCell ref="A1:J1"/>
    <mergeCell ref="H36:I36"/>
    <mergeCell ref="H46:I46"/>
    <mergeCell ref="F30:G30"/>
    <mergeCell ref="B7:C7"/>
    <mergeCell ref="F36:G36"/>
    <mergeCell ref="H30:I30"/>
    <mergeCell ref="D17:E17"/>
    <mergeCell ref="D30:E30"/>
    <mergeCell ref="D18:E18"/>
    <mergeCell ref="F20:G20"/>
    <mergeCell ref="B46:C46"/>
    <mergeCell ref="D46:E46"/>
    <mergeCell ref="B89:C89"/>
    <mergeCell ref="B76:C76"/>
    <mergeCell ref="D76:E76"/>
    <mergeCell ref="F76:G76"/>
    <mergeCell ref="B66:C66"/>
    <mergeCell ref="D66:E66"/>
    <mergeCell ref="F66:G66"/>
    <mergeCell ref="D89:E89"/>
    <mergeCell ref="F89:G89"/>
    <mergeCell ref="B77:C77"/>
    <mergeCell ref="D77:E77"/>
    <mergeCell ref="F77:G77"/>
    <mergeCell ref="A79:A80"/>
    <mergeCell ref="B79:C79"/>
    <mergeCell ref="B59:C59"/>
    <mergeCell ref="D59:E59"/>
    <mergeCell ref="F59:G59"/>
    <mergeCell ref="A66:A67"/>
    <mergeCell ref="D64:J64"/>
    <mergeCell ref="H59:I59"/>
    <mergeCell ref="H76:I76"/>
    <mergeCell ref="H66:I66"/>
    <mergeCell ref="A62:B64"/>
  </mergeCells>
  <phoneticPr fontId="30" type="noConversion"/>
  <conditionalFormatting sqref="B10:B14">
    <cfRule type="expression" dxfId="35" priority="144">
      <formula>SUM($B$10:$B$14)&gt;$B$9</formula>
    </cfRule>
  </conditionalFormatting>
  <conditionalFormatting sqref="D10:D14">
    <cfRule type="expression" dxfId="34" priority="143">
      <formula>SUM($D$10:$D$14)&gt;$D$9</formula>
    </cfRule>
  </conditionalFormatting>
  <conditionalFormatting sqref="F10:F14">
    <cfRule type="expression" dxfId="33" priority="142">
      <formula>SUM($F$10:$F$14)&gt;$F$9</formula>
    </cfRule>
  </conditionalFormatting>
  <conditionalFormatting sqref="H10:H14">
    <cfRule type="expression" dxfId="32" priority="141">
      <formula>SUM($H$10:$H$14)&gt;$H$9</formula>
    </cfRule>
  </conditionalFormatting>
  <conditionalFormatting sqref="B15:B16">
    <cfRule type="expression" dxfId="31" priority="140">
      <formula>SUM($B$15:$B$16)&gt;$B$9</formula>
    </cfRule>
  </conditionalFormatting>
  <conditionalFormatting sqref="D15:D16">
    <cfRule type="expression" dxfId="30" priority="139">
      <formula>SUM($D$15:$D$16)&gt;$D$9</formula>
    </cfRule>
  </conditionalFormatting>
  <conditionalFormatting sqref="F15:F16">
    <cfRule type="expression" dxfId="29" priority="138">
      <formula>SUM($F$15:$F$16)&gt;$F$9</formula>
    </cfRule>
  </conditionalFormatting>
  <conditionalFormatting sqref="H15:H16">
    <cfRule type="expression" dxfId="28" priority="137">
      <formula>SUM($H$15:$H$16)&gt;$H$9</formula>
    </cfRule>
  </conditionalFormatting>
  <conditionalFormatting sqref="B22:B29">
    <cfRule type="expression" dxfId="27" priority="136">
      <formula>SUM($B$22:$B$29)&gt;$B$9</formula>
    </cfRule>
  </conditionalFormatting>
  <conditionalFormatting sqref="D22:D29">
    <cfRule type="expression" dxfId="26" priority="135">
      <formula>SUM($D$22:$D$29)&gt;$D$9</formula>
    </cfRule>
  </conditionalFormatting>
  <conditionalFormatting sqref="F22:F29">
    <cfRule type="expression" dxfId="25" priority="134">
      <formula>SUM($F$22:$F$29)&gt;$F$9</formula>
    </cfRule>
  </conditionalFormatting>
  <conditionalFormatting sqref="H22:H29">
    <cfRule type="expression" dxfId="24" priority="133">
      <formula>SUM($H$22:$H$29)&gt;$H$9</formula>
    </cfRule>
  </conditionalFormatting>
  <conditionalFormatting sqref="B39:B43">
    <cfRule type="expression" dxfId="23" priority="132">
      <formula>SUM($B$39:$B$43)&gt;$B$38</formula>
    </cfRule>
  </conditionalFormatting>
  <conditionalFormatting sqref="B44:B45">
    <cfRule type="expression" dxfId="22" priority="131">
      <formula>SUM($B$44:$B$45)&gt;$B$38</formula>
    </cfRule>
  </conditionalFormatting>
  <conditionalFormatting sqref="D39:D43">
    <cfRule type="expression" dxfId="21" priority="130">
      <formula>SUM($D$39:$D$43)&gt;$D$38</formula>
    </cfRule>
  </conditionalFormatting>
  <conditionalFormatting sqref="D44:D45">
    <cfRule type="expression" dxfId="20" priority="129">
      <formula>SUM($D$44:$D$45)&gt;$D$38</formula>
    </cfRule>
  </conditionalFormatting>
  <conditionalFormatting sqref="F39:F43">
    <cfRule type="expression" dxfId="19" priority="128">
      <formula>SUM($F$39:$F$43)&gt;$F$38</formula>
    </cfRule>
  </conditionalFormatting>
  <conditionalFormatting sqref="F44:F45">
    <cfRule type="expression" dxfId="18" priority="127">
      <formula>SUM($F$44:$F$45)&gt;$F$38</formula>
    </cfRule>
  </conditionalFormatting>
  <conditionalFormatting sqref="H39:H43">
    <cfRule type="expression" dxfId="17" priority="126">
      <formula>SUM($H$39:$H$43)&gt;$H$38</formula>
    </cfRule>
  </conditionalFormatting>
  <conditionalFormatting sqref="H44:H45">
    <cfRule type="expression" dxfId="16" priority="125">
      <formula>SUM($H$44:$H$45)&gt;$H$38</formula>
    </cfRule>
  </conditionalFormatting>
  <conditionalFormatting sqref="B51:B58">
    <cfRule type="expression" dxfId="15" priority="124">
      <formula>SUM($B$51:$B$58)&gt;$B$38</formula>
    </cfRule>
  </conditionalFormatting>
  <conditionalFormatting sqref="D51:D58">
    <cfRule type="expression" dxfId="14" priority="123">
      <formula>SUM($D$51:$D$58)&gt;$D$38</formula>
    </cfRule>
  </conditionalFormatting>
  <conditionalFormatting sqref="F51:F58">
    <cfRule type="expression" dxfId="13" priority="122">
      <formula>SUM($F$51:$F$58)&gt;$F$38</formula>
    </cfRule>
  </conditionalFormatting>
  <conditionalFormatting sqref="H51:H58">
    <cfRule type="expression" dxfId="12" priority="121">
      <formula>SUM($H$51:$H$58)&gt;$H$38</formula>
    </cfRule>
  </conditionalFormatting>
  <conditionalFormatting sqref="B69:B73">
    <cfRule type="expression" dxfId="11" priority="120">
      <formula>SUM($B$69:$B$73)&gt;$B$68</formula>
    </cfRule>
  </conditionalFormatting>
  <conditionalFormatting sqref="D69:D73">
    <cfRule type="expression" dxfId="10" priority="119">
      <formula>SUM($D$69:$D$73)&gt;$D$68</formula>
    </cfRule>
  </conditionalFormatting>
  <conditionalFormatting sqref="F69:F73">
    <cfRule type="expression" dxfId="9" priority="118">
      <formula>SUM($F$69:$F$73)&gt;$F$68</formula>
    </cfRule>
  </conditionalFormatting>
  <conditionalFormatting sqref="H69:H73">
    <cfRule type="expression" dxfId="8" priority="117">
      <formula>SUM($H$69:$H$73)&gt;$H$68</formula>
    </cfRule>
  </conditionalFormatting>
  <conditionalFormatting sqref="B74:B75">
    <cfRule type="expression" dxfId="7" priority="116">
      <formula>SUM($B$74:$B$75)&gt;$B$68</formula>
    </cfRule>
  </conditionalFormatting>
  <conditionalFormatting sqref="D74:D75">
    <cfRule type="expression" dxfId="6" priority="115">
      <formula>SUM($D$74:$D$75)&gt;$D$68</formula>
    </cfRule>
  </conditionalFormatting>
  <conditionalFormatting sqref="F74:F75">
    <cfRule type="expression" dxfId="5" priority="114">
      <formula>SUM($F$74:$F$75)&gt;$F$68</formula>
    </cfRule>
  </conditionalFormatting>
  <conditionalFormatting sqref="H74:H75">
    <cfRule type="expression" dxfId="4" priority="113">
      <formula>SUM($H$74:$H$75)&gt;$H$68</formula>
    </cfRule>
  </conditionalFormatting>
  <conditionalFormatting sqref="B81:B88">
    <cfRule type="expression" dxfId="3" priority="112">
      <formula>SUM($B$81:$B$88)&gt;$B$68</formula>
    </cfRule>
  </conditionalFormatting>
  <conditionalFormatting sqref="D81:D88">
    <cfRule type="expression" dxfId="2" priority="111">
      <formula>SUM($D$81:$D$88)&gt;$D$68</formula>
    </cfRule>
  </conditionalFormatting>
  <conditionalFormatting sqref="F81:F88">
    <cfRule type="expression" dxfId="1" priority="110">
      <formula>SUM($F$81:$F$88)&gt;$F$68</formula>
    </cfRule>
  </conditionalFormatting>
  <conditionalFormatting sqref="H81:H88">
    <cfRule type="expression" dxfId="0" priority="109">
      <formula>SUM($H$81:$H$88)&gt;$H$68</formula>
    </cfRule>
  </conditionalFormatting>
  <dataValidations xWindow="22" yWindow="436" count="8">
    <dataValidation type="whole" operator="greaterThanOrEqual" allowBlank="1" showErrorMessage="1" errorTitle="Count by Year Level Error" error="Count of students must be a whole number that is greater than zero (or leave blank)." sqref="B81:B88 D81:D88 F81:F88 H81:H88 D51:D58 B51:B58 F51:F58 H51:H58 D22:D29 H22:H29 F22:F29 B22:B29">
      <formula1>0</formula1>
    </dataValidation>
    <dataValidation type="whole" operator="greaterThanOrEqual" allowBlank="1" showErrorMessage="1" errorTitle="Count by Gender Error" error="Count of students must be a whole number that is greater than zero (or leave blank)." sqref="B44:B45 B74:B75 D74:D75 F74:F75 H74:H75 D44:D45 H44:H45 F44:F45 H15:H16 F15:F16 B15:B16">
      <formula1>0</formula1>
    </dataValidation>
    <dataValidation type="whole" operator="greaterThanOrEqual" allowBlank="1" showErrorMessage="1" errorTitle="Count of All Students Error" error="Count of students must be a whole number that is greater than zero (or leave blank)." sqref="B38 D38 B68 D68 F68 H68 F38 H38 D9 F9 H9 B9">
      <formula1>0</formula1>
    </dataValidation>
    <dataValidation type="whole" operator="greaterThanOrEqual" allowBlank="1" showErrorMessage="1" errorTitle="Count by Ethnicity Error" error="Count of students must be a whole number that is greater than zero (or leave blank)." sqref="B39:B43 D39:D43 F39:F43 H39:H43 B69:B73 D69:D73 F69:F73 H69:H73 H10:H14 D10:D14 B10:B14 F10:F14">
      <formula1>0</formula1>
    </dataValidation>
    <dataValidation allowBlank="1" showErrorMessage="1" sqref="G68:G75 I81:I88 C68:C75 E68:E75 C81:C88 E81:E88 G81:G88 I68:I75"/>
    <dataValidation type="whole" operator="greaterThanOrEqual" allowBlank="1" showErrorMessage="1" errorTitle="Gender Count Error" error="Count of students must be a whole number that is greater than zero (or leave blank)." sqref="D15:D16">
      <formula1>0</formula1>
    </dataValidation>
    <dataValidation type="whole" allowBlank="1" showInputMessage="1" showErrorMessage="1" errorTitle="School Number Error" error="Not a valid school number. Your MOE school number will be a number value between 1 and 6999." promptTitle="School Number" prompt="This is your Ministry of Education school profile number." sqref="D4">
      <formula1>1</formula1>
      <formula2>6999</formula2>
    </dataValidation>
    <dataValidation type="date" allowBlank="1" showInputMessage="1" showErrorMessage="1" errorTitle="Invalid File Created Date" error="Choose a date within the valid collection period between 1-Nov-2016 and 1-Mar-2017." promptTitle="File Created Date" prompt="This is the date of your finalised school or kura National Standards data. Use the format dd/mm/yyyy." sqref="D3">
      <formula1>42675</formula1>
      <formula2>43008</formula2>
    </dataValidation>
  </dataValidations>
  <pageMargins left="0.25" right="0.19685039370078741" top="0.19685039370078741" bottom="0.19685039370078741" header="0.31496062992125984" footer="0.31496062992125984"/>
  <pageSetup paperSize="9" scale="90" fitToHeight="3" orientation="landscape"/>
  <rowBreaks count="2" manualBreakCount="2">
    <brk id="30" max="10" man="1"/>
    <brk id="60" max="10" man="1"/>
  </rowBreaks>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workbookViewId="0">
      <pane ySplit="1" topLeftCell="A2" activePane="bottomLeft" state="frozen"/>
      <selection activeCell="B21" sqref="B21"/>
      <selection pane="bottomLeft" activeCell="L21" sqref="L21"/>
    </sheetView>
  </sheetViews>
  <sheetFormatPr baseColWidth="10" defaultColWidth="8.83203125" defaultRowHeight="14" x14ac:dyDescent="0"/>
  <cols>
    <col min="1" max="1" width="33.1640625" customWidth="1"/>
    <col min="2" max="10" width="11.6640625" customWidth="1"/>
  </cols>
  <sheetData>
    <row r="1" spans="1:14" ht="29.25" customHeight="1">
      <c r="A1" s="99" t="s">
        <v>2467</v>
      </c>
      <c r="B1" s="99"/>
      <c r="C1" s="99"/>
      <c r="D1" s="99"/>
      <c r="E1" s="99"/>
      <c r="F1" s="99"/>
      <c r="G1" s="99"/>
      <c r="H1" s="99"/>
      <c r="I1" s="99"/>
      <c r="J1" s="99"/>
    </row>
    <row r="2" spans="1:14" ht="19.5" customHeight="1">
      <c r="A2" s="8" t="s">
        <v>2581</v>
      </c>
      <c r="B2" s="2"/>
      <c r="C2" s="2"/>
      <c r="D2" s="2"/>
      <c r="E2" s="2"/>
      <c r="F2" s="2"/>
      <c r="G2" s="2"/>
      <c r="I2" s="4"/>
      <c r="J2" s="5"/>
    </row>
    <row r="3" spans="1:14" ht="15" customHeight="1">
      <c r="A3" s="31"/>
      <c r="B3" s="5"/>
      <c r="C3" s="43" t="s">
        <v>44</v>
      </c>
      <c r="D3" s="66">
        <f>IF('Data Entry'!D3="","",'Data Entry'!D3)</f>
        <v>42720</v>
      </c>
      <c r="E3" s="67"/>
      <c r="F3" s="67"/>
      <c r="G3" s="67"/>
      <c r="H3" s="4"/>
      <c r="I3" s="67"/>
      <c r="J3" s="67"/>
    </row>
    <row r="4" spans="1:14" ht="15" customHeight="1">
      <c r="A4" s="98"/>
      <c r="B4" s="98"/>
      <c r="C4" s="43" t="s">
        <v>21</v>
      </c>
      <c r="D4" s="68">
        <f>IF('Data Entry'!D4="","",'Data Entry'!D4)</f>
        <v>3824</v>
      </c>
      <c r="E4" s="69"/>
      <c r="F4" s="69"/>
      <c r="G4" s="69"/>
      <c r="H4" s="69"/>
      <c r="I4" s="69"/>
      <c r="J4" s="69"/>
    </row>
    <row r="5" spans="1:14" ht="15" customHeight="1">
      <c r="A5" s="98"/>
      <c r="B5" s="98"/>
      <c r="C5" s="43" t="s">
        <v>20</v>
      </c>
      <c r="D5" s="91" t="str">
        <f>IF('Data Entry'!D5="","",'Data Entry'!D5)</f>
        <v>St John's School Ranfurly</v>
      </c>
      <c r="E5" s="91" t="str">
        <f>IF('Data Entry'!E5="","",'Data Entry'!E5)</f>
        <v/>
      </c>
      <c r="F5" s="91" t="str">
        <f>IF('Data Entry'!F5="","",'Data Entry'!F5)</f>
        <v/>
      </c>
      <c r="G5" s="91" t="str">
        <f>IF('Data Entry'!G5="","",'Data Entry'!G5)</f>
        <v/>
      </c>
      <c r="H5" s="91" t="str">
        <f>IF('Data Entry'!H5="","",'Data Entry'!H5)</f>
        <v/>
      </c>
      <c r="I5" s="91" t="str">
        <f>IF('Data Entry'!I5="","",'Data Entry'!I5)</f>
        <v/>
      </c>
      <c r="J5" s="91" t="str">
        <f>IF('Data Entry'!J5="","",'Data Entry'!J5)</f>
        <v/>
      </c>
    </row>
    <row r="6" spans="1:14" ht="15" customHeight="1">
      <c r="A6" s="5"/>
      <c r="B6" s="5"/>
      <c r="C6" s="67"/>
      <c r="D6" s="67"/>
      <c r="E6" s="67"/>
      <c r="F6" s="67"/>
      <c r="G6" s="67"/>
      <c r="H6" s="67"/>
      <c r="I6" s="67"/>
      <c r="J6" s="67"/>
    </row>
    <row r="7" spans="1:14" ht="15" customHeight="1">
      <c r="A7" s="88" t="s">
        <v>23</v>
      </c>
      <c r="B7" s="89" t="s">
        <v>6</v>
      </c>
      <c r="C7" s="89"/>
      <c r="D7" s="89" t="s">
        <v>7</v>
      </c>
      <c r="E7" s="89"/>
      <c r="F7" s="89" t="s">
        <v>8</v>
      </c>
      <c r="G7" s="89"/>
      <c r="H7" s="89" t="s">
        <v>9</v>
      </c>
      <c r="I7" s="89"/>
      <c r="J7" s="11" t="s">
        <v>11</v>
      </c>
    </row>
    <row r="8" spans="1:14" ht="15" customHeight="1" thickBot="1">
      <c r="A8" s="88"/>
      <c r="B8" s="59" t="s">
        <v>0</v>
      </c>
      <c r="C8" s="59" t="s">
        <v>10</v>
      </c>
      <c r="D8" s="59" t="s">
        <v>0</v>
      </c>
      <c r="E8" s="59" t="s">
        <v>10</v>
      </c>
      <c r="F8" s="59" t="s">
        <v>0</v>
      </c>
      <c r="G8" s="59" t="s">
        <v>10</v>
      </c>
      <c r="H8" s="59" t="s">
        <v>0</v>
      </c>
      <c r="I8" s="59" t="s">
        <v>10</v>
      </c>
      <c r="J8" s="11" t="s">
        <v>0</v>
      </c>
    </row>
    <row r="9" spans="1:14" ht="15" customHeight="1" thickBot="1">
      <c r="A9" s="45" t="s">
        <v>1</v>
      </c>
      <c r="B9" s="70">
        <f>IF('Data Entry'!B9="","",'Data Entry'!B9)</f>
        <v>5</v>
      </c>
      <c r="C9" s="47">
        <f t="shared" ref="C9:C15" si="0">IF(OR(TEXT(B9,0)="",B9=0),"",B9/$J9)</f>
        <v>8.6206896551724144E-2</v>
      </c>
      <c r="D9" s="70">
        <f>IF('Data Entry'!D9="","",'Data Entry'!D9)</f>
        <v>11</v>
      </c>
      <c r="E9" s="47">
        <f>IF(OR(TEXT(D9,0)="",D9=0),"",D9/$J9)</f>
        <v>0.18965517241379309</v>
      </c>
      <c r="F9" s="70">
        <f>IF('Data Entry'!F9="","",'Data Entry'!F9)</f>
        <v>16</v>
      </c>
      <c r="G9" s="47">
        <f>IF(OR(TEXT(F9,0)="",F9=0),"",F9/$J9)</f>
        <v>0.27586206896551724</v>
      </c>
      <c r="H9" s="70">
        <f>IF('Data Entry'!H9="","",'Data Entry'!H9)</f>
        <v>26</v>
      </c>
      <c r="I9" s="47">
        <f>IF(OR(TEXT(H9,0)="",H9=0),"",H9/$J9)</f>
        <v>0.44827586206896552</v>
      </c>
      <c r="J9" s="71">
        <f>IF(SUM(B9,D9,F9,H9)=0,"",SUM(B9,D9,F9,H9))</f>
        <v>58</v>
      </c>
    </row>
    <row r="10" spans="1:14" ht="15" customHeight="1">
      <c r="A10" s="72" t="s">
        <v>2</v>
      </c>
      <c r="B10" s="73" t="str">
        <f>IF('Data Entry'!B10="","",'Data Entry'!B10)</f>
        <v/>
      </c>
      <c r="C10" s="74" t="str">
        <f t="shared" si="0"/>
        <v/>
      </c>
      <c r="D10" s="73">
        <f>IF('Data Entry'!D10="","",'Data Entry'!D10)</f>
        <v>1</v>
      </c>
      <c r="E10" s="74">
        <f>IF(OR(TEXT(D10,0)="",D10=0),"",D10/$J10)</f>
        <v>0.33333333333333331</v>
      </c>
      <c r="F10" s="73">
        <f>IF('Data Entry'!F10="","",'Data Entry'!F10)</f>
        <v>1</v>
      </c>
      <c r="G10" s="74">
        <f t="shared" ref="G10:G15" si="1">IF(OR(TEXT(F10,0)="",F10=0),"",F10/$J10)</f>
        <v>0.33333333333333331</v>
      </c>
      <c r="H10" s="73">
        <f>IF('Data Entry'!H10="","",'Data Entry'!H10)</f>
        <v>1</v>
      </c>
      <c r="I10" s="74">
        <f t="shared" ref="I10:I15" si="2">IF(OR(TEXT(H10,0)="",H10=0),"",H10/$J10)</f>
        <v>0.33333333333333331</v>
      </c>
      <c r="J10" s="75">
        <f t="shared" ref="J10:J15" si="3">IF(SUM(B10,D10,F10,H10)=0,"",SUM(B10,D10,F10,H10))</f>
        <v>3</v>
      </c>
    </row>
    <row r="11" spans="1:14" ht="15" customHeight="1">
      <c r="A11" s="76" t="s">
        <v>3</v>
      </c>
      <c r="B11" s="77">
        <f>IF('Data Entry'!B11="","",'Data Entry'!B11)</f>
        <v>2</v>
      </c>
      <c r="C11" s="78">
        <f t="shared" si="0"/>
        <v>0.5</v>
      </c>
      <c r="D11" s="77">
        <f>IF('Data Entry'!D11="","",'Data Entry'!D11)</f>
        <v>1</v>
      </c>
      <c r="E11" s="78">
        <f>IF(OR(TEXT(D11,0)="",D11=0),"",D11/$J11)</f>
        <v>0.25</v>
      </c>
      <c r="F11" s="77">
        <f>IF('Data Entry'!F11="","",'Data Entry'!F11)</f>
        <v>1</v>
      </c>
      <c r="G11" s="78">
        <f t="shared" si="1"/>
        <v>0.25</v>
      </c>
      <c r="H11" s="77" t="str">
        <f>IF('Data Entry'!H11="","",'Data Entry'!H11)</f>
        <v/>
      </c>
      <c r="I11" s="78" t="str">
        <f t="shared" si="2"/>
        <v/>
      </c>
      <c r="J11" s="79">
        <f t="shared" si="3"/>
        <v>4</v>
      </c>
    </row>
    <row r="12" spans="1:14" ht="15" customHeight="1">
      <c r="A12" s="76" t="s">
        <v>26</v>
      </c>
      <c r="B12" s="77">
        <f>IF('Data Entry'!B12="","",'Data Entry'!B12)</f>
        <v>2</v>
      </c>
      <c r="C12" s="78">
        <f t="shared" si="0"/>
        <v>0.22222222222222221</v>
      </c>
      <c r="D12" s="77">
        <f>IF('Data Entry'!D12="","",'Data Entry'!D12)</f>
        <v>2</v>
      </c>
      <c r="E12" s="78">
        <f t="shared" ref="E12:E15" si="4">IF(OR(TEXT(D12,0)="",D12=0),"",D12/$J12)</f>
        <v>0.22222222222222221</v>
      </c>
      <c r="F12" s="77">
        <f>IF('Data Entry'!F12="","",'Data Entry'!F12)</f>
        <v>4</v>
      </c>
      <c r="G12" s="78">
        <f t="shared" si="1"/>
        <v>0.44444444444444442</v>
      </c>
      <c r="H12" s="77">
        <f>IF('Data Entry'!H12="","",'Data Entry'!H12)</f>
        <v>1</v>
      </c>
      <c r="I12" s="78">
        <f t="shared" si="2"/>
        <v>0.1111111111111111</v>
      </c>
      <c r="J12" s="79">
        <f t="shared" si="3"/>
        <v>9</v>
      </c>
      <c r="N12" t="str">
        <f>TEXT(B11,0)</f>
        <v>2</v>
      </c>
    </row>
    <row r="13" spans="1:14" ht="15" customHeight="1" thickBot="1">
      <c r="A13" s="80" t="s">
        <v>27</v>
      </c>
      <c r="B13" s="81">
        <f>IF('Data Entry'!B13="","",'Data Entry'!B13)</f>
        <v>1</v>
      </c>
      <c r="C13" s="82">
        <f t="shared" si="0"/>
        <v>2.3809523809523808E-2</v>
      </c>
      <c r="D13" s="81">
        <f>IF('Data Entry'!D13="","",'Data Entry'!D13)</f>
        <v>7</v>
      </c>
      <c r="E13" s="82">
        <f>IF(OR(TEXT(D13,0)="",D13=0),"",D13/$J13)</f>
        <v>0.16666666666666666</v>
      </c>
      <c r="F13" s="81">
        <f>IF('Data Entry'!F13="","",'Data Entry'!F13)</f>
        <v>10</v>
      </c>
      <c r="G13" s="82">
        <f t="shared" si="1"/>
        <v>0.23809523809523808</v>
      </c>
      <c r="H13" s="81">
        <f>IF('Data Entry'!H13="","",'Data Entry'!H13)</f>
        <v>24</v>
      </c>
      <c r="I13" s="82">
        <f t="shared" si="2"/>
        <v>0.5714285714285714</v>
      </c>
      <c r="J13" s="83">
        <f t="shared" si="3"/>
        <v>42</v>
      </c>
    </row>
    <row r="14" spans="1:14" ht="15" customHeight="1">
      <c r="A14" s="60" t="s">
        <v>4</v>
      </c>
      <c r="B14" s="84">
        <f>IF('Data Entry'!B15="","",'Data Entry'!B15)</f>
        <v>4</v>
      </c>
      <c r="C14" s="62">
        <f t="shared" si="0"/>
        <v>0.12121212121212122</v>
      </c>
      <c r="D14" s="84">
        <f>IF('Data Entry'!D15="","",'Data Entry'!D15)</f>
        <v>7</v>
      </c>
      <c r="E14" s="62">
        <f>IF(OR(TEXT(D14,0)="",D14=0),"",D14/$J14)</f>
        <v>0.21212121212121213</v>
      </c>
      <c r="F14" s="84">
        <f>IF('Data Entry'!F15="","",'Data Entry'!F15)</f>
        <v>12</v>
      </c>
      <c r="G14" s="62">
        <f t="shared" si="1"/>
        <v>0.36363636363636365</v>
      </c>
      <c r="H14" s="84">
        <f>IF('Data Entry'!H15="","",'Data Entry'!H15)</f>
        <v>10</v>
      </c>
      <c r="I14" s="62">
        <f t="shared" si="2"/>
        <v>0.30303030303030304</v>
      </c>
      <c r="J14" s="85">
        <f t="shared" si="3"/>
        <v>33</v>
      </c>
    </row>
    <row r="15" spans="1:14" ht="15" customHeight="1">
      <c r="A15" s="49" t="s">
        <v>5</v>
      </c>
      <c r="B15" s="86">
        <f>IF('Data Entry'!B16="","",'Data Entry'!B16)</f>
        <v>1</v>
      </c>
      <c r="C15" s="50">
        <f t="shared" si="0"/>
        <v>0.04</v>
      </c>
      <c r="D15" s="86">
        <f>IF('Data Entry'!D16="","",'Data Entry'!D16)</f>
        <v>4</v>
      </c>
      <c r="E15" s="50">
        <f t="shared" si="4"/>
        <v>0.16</v>
      </c>
      <c r="F15" s="86">
        <f>IF('Data Entry'!F16="","",'Data Entry'!F16)</f>
        <v>4</v>
      </c>
      <c r="G15" s="50">
        <f t="shared" si="1"/>
        <v>0.16</v>
      </c>
      <c r="H15" s="86">
        <f>IF('Data Entry'!H16="","",'Data Entry'!H16)</f>
        <v>16</v>
      </c>
      <c r="I15" s="50">
        <f t="shared" si="2"/>
        <v>0.64</v>
      </c>
      <c r="J15" s="87">
        <f t="shared" si="3"/>
        <v>25</v>
      </c>
    </row>
    <row r="16" spans="1:14" s="1" customFormat="1" ht="15" customHeight="1">
      <c r="A16" s="32"/>
      <c r="B16" s="33"/>
      <c r="C16" s="33"/>
      <c r="D16" s="33"/>
      <c r="E16" s="33"/>
      <c r="F16" s="33"/>
      <c r="G16" s="33"/>
      <c r="H16" s="33"/>
      <c r="I16" s="33"/>
      <c r="J16" s="33"/>
    </row>
    <row r="17" spans="1:10" ht="15" customHeight="1">
      <c r="A17" s="88" t="s">
        <v>23</v>
      </c>
      <c r="B17" s="89" t="s">
        <v>6</v>
      </c>
      <c r="C17" s="89"/>
      <c r="D17" s="89" t="s">
        <v>7</v>
      </c>
      <c r="E17" s="89"/>
      <c r="F17" s="89" t="s">
        <v>8</v>
      </c>
      <c r="G17" s="89"/>
      <c r="H17" s="89" t="s">
        <v>9</v>
      </c>
      <c r="I17" s="89"/>
      <c r="J17" s="11" t="s">
        <v>11</v>
      </c>
    </row>
    <row r="18" spans="1:10" ht="15" customHeight="1" thickBot="1">
      <c r="A18" s="88"/>
      <c r="B18" s="59" t="s">
        <v>0</v>
      </c>
      <c r="C18" s="59" t="s">
        <v>10</v>
      </c>
      <c r="D18" s="59" t="s">
        <v>0</v>
      </c>
      <c r="E18" s="59" t="s">
        <v>10</v>
      </c>
      <c r="F18" s="59" t="s">
        <v>0</v>
      </c>
      <c r="G18" s="59" t="s">
        <v>10</v>
      </c>
      <c r="H18" s="59" t="s">
        <v>0</v>
      </c>
      <c r="I18" s="59" t="s">
        <v>10</v>
      </c>
      <c r="J18" s="11" t="s">
        <v>0</v>
      </c>
    </row>
    <row r="19" spans="1:10" ht="15" customHeight="1">
      <c r="A19" s="60" t="s">
        <v>12</v>
      </c>
      <c r="B19" s="84">
        <f>IF('Data Entry'!B22="","",'Data Entry'!B22)</f>
        <v>1</v>
      </c>
      <c r="C19" s="62">
        <f>IF(OR(TEXT(B19,0)="",B19=0),"",B19/$J19)</f>
        <v>0.1</v>
      </c>
      <c r="D19" s="84">
        <f>IF('Data Entry'!D22="","",'Data Entry'!D22)</f>
        <v>4</v>
      </c>
      <c r="E19" s="62">
        <f>IF(OR(TEXT(D19,0)="",D19=0),"",D19/$J19)</f>
        <v>0.4</v>
      </c>
      <c r="F19" s="84">
        <f>IF('Data Entry'!F22="","",'Data Entry'!F22)</f>
        <v>5</v>
      </c>
      <c r="G19" s="62">
        <f>IF(OR(TEXT(F19,0)="",F19=0),"",F19/$J19)</f>
        <v>0.5</v>
      </c>
      <c r="H19" s="84" t="str">
        <f>IF('Data Entry'!H22="","",'Data Entry'!H22)</f>
        <v/>
      </c>
      <c r="I19" s="62" t="str">
        <f>IF(OR(TEXT(H19,0)="",H19=0),"",H19/$J19)</f>
        <v/>
      </c>
      <c r="J19" s="85">
        <f>IF(SUM(B19,D19,F19,H19)=0,"",SUM(B19,D19,F19,H19))</f>
        <v>10</v>
      </c>
    </row>
    <row r="20" spans="1:10" ht="15" customHeight="1">
      <c r="A20" s="51" t="s">
        <v>13</v>
      </c>
      <c r="B20" s="34" t="str">
        <f>IF('Data Entry'!B23="","",'Data Entry'!B23)</f>
        <v/>
      </c>
      <c r="C20" s="52" t="str">
        <f t="shared" ref="C20:C26" si="5">IF(OR(TEXT(B20,0)="",B20=0),"",B20/$J20)</f>
        <v/>
      </c>
      <c r="D20" s="34">
        <f>IF('Data Entry'!D23="","",'Data Entry'!D23)</f>
        <v>1</v>
      </c>
      <c r="E20" s="52">
        <f t="shared" ref="E20:E26" si="6">IF(OR(TEXT(D20,0)="",D20=0),"",D20/$J20)</f>
        <v>9.0909090909090912E-2</v>
      </c>
      <c r="F20" s="34">
        <f>IF('Data Entry'!F23="","",'Data Entry'!F23)</f>
        <v>2</v>
      </c>
      <c r="G20" s="52">
        <f t="shared" ref="G20:G26" si="7">IF(OR(TEXT(F20,0)="",F20=0),"",F20/$J20)</f>
        <v>0.18181818181818182</v>
      </c>
      <c r="H20" s="34">
        <f>IF('Data Entry'!H23="","",'Data Entry'!H23)</f>
        <v>8</v>
      </c>
      <c r="I20" s="52">
        <f t="shared" ref="I20:I25" si="8">IF(OR(TEXT(H20,0)="",H20=0),"",H20/$J20)</f>
        <v>0.72727272727272729</v>
      </c>
      <c r="J20" s="36">
        <f t="shared" ref="J20:J26" si="9">IF(SUM(B20,D20,F20,H20)=0,"",SUM(B20,D20,F20,H20))</f>
        <v>11</v>
      </c>
    </row>
    <row r="21" spans="1:10" ht="15" customHeight="1">
      <c r="A21" s="51" t="s">
        <v>14</v>
      </c>
      <c r="B21" s="34" t="str">
        <f>IF('Data Entry'!B24="","",'Data Entry'!B24)</f>
        <v/>
      </c>
      <c r="C21" s="52" t="str">
        <f t="shared" si="5"/>
        <v/>
      </c>
      <c r="D21" s="34" t="str">
        <f>IF('Data Entry'!D24="","",'Data Entry'!D24)</f>
        <v/>
      </c>
      <c r="E21" s="52" t="str">
        <f t="shared" si="6"/>
        <v/>
      </c>
      <c r="F21" s="34">
        <f>IF('Data Entry'!F24="","",'Data Entry'!F24)</f>
        <v>4</v>
      </c>
      <c r="G21" s="52">
        <f t="shared" si="7"/>
        <v>1</v>
      </c>
      <c r="H21" s="34" t="str">
        <f>IF('Data Entry'!H24="","",'Data Entry'!H24)</f>
        <v/>
      </c>
      <c r="I21" s="52" t="str">
        <f t="shared" si="8"/>
        <v/>
      </c>
      <c r="J21" s="36">
        <f t="shared" si="9"/>
        <v>4</v>
      </c>
    </row>
    <row r="22" spans="1:10" ht="15" customHeight="1">
      <c r="A22" s="51" t="s">
        <v>15</v>
      </c>
      <c r="B22" s="34">
        <f>IF('Data Entry'!B25="","",'Data Entry'!B25)</f>
        <v>1</v>
      </c>
      <c r="C22" s="52">
        <f t="shared" si="5"/>
        <v>0.14285714285714285</v>
      </c>
      <c r="D22" s="34" t="str">
        <f>IF('Data Entry'!D25="","",'Data Entry'!D25)</f>
        <v/>
      </c>
      <c r="E22" s="52" t="str">
        <f t="shared" si="6"/>
        <v/>
      </c>
      <c r="F22" s="34" t="str">
        <f>IF('Data Entry'!F25="","",'Data Entry'!F25)</f>
        <v/>
      </c>
      <c r="G22" s="52" t="str">
        <f t="shared" si="7"/>
        <v/>
      </c>
      <c r="H22" s="34">
        <f>IF('Data Entry'!H25="","",'Data Entry'!H25)</f>
        <v>6</v>
      </c>
      <c r="I22" s="52">
        <f t="shared" si="8"/>
        <v>0.8571428571428571</v>
      </c>
      <c r="J22" s="36">
        <f t="shared" si="9"/>
        <v>7</v>
      </c>
    </row>
    <row r="23" spans="1:10" ht="15" customHeight="1">
      <c r="A23" s="51" t="s">
        <v>16</v>
      </c>
      <c r="B23" s="34" t="str">
        <f>IF('Data Entry'!B26="","",'Data Entry'!B26)</f>
        <v/>
      </c>
      <c r="C23" s="52" t="str">
        <f t="shared" si="5"/>
        <v/>
      </c>
      <c r="D23" s="34">
        <f>IF('Data Entry'!D26="","",'Data Entry'!D26)</f>
        <v>3</v>
      </c>
      <c r="E23" s="52">
        <f t="shared" si="6"/>
        <v>0.25</v>
      </c>
      <c r="F23" s="34">
        <f>IF('Data Entry'!F26="","",'Data Entry'!F26)</f>
        <v>2</v>
      </c>
      <c r="G23" s="52">
        <f t="shared" si="7"/>
        <v>0.16666666666666666</v>
      </c>
      <c r="H23" s="34">
        <f>IF('Data Entry'!H26="","",'Data Entry'!H26)</f>
        <v>7</v>
      </c>
      <c r="I23" s="52">
        <f t="shared" si="8"/>
        <v>0.58333333333333337</v>
      </c>
      <c r="J23" s="36">
        <f t="shared" si="9"/>
        <v>12</v>
      </c>
    </row>
    <row r="24" spans="1:10" ht="15" customHeight="1">
      <c r="A24" s="51" t="s">
        <v>17</v>
      </c>
      <c r="B24" s="34">
        <f>IF('Data Entry'!B27="","",'Data Entry'!B27)</f>
        <v>1</v>
      </c>
      <c r="C24" s="52">
        <f t="shared" si="5"/>
        <v>0.2</v>
      </c>
      <c r="D24" s="34">
        <f>IF('Data Entry'!D27="","",'Data Entry'!D27)</f>
        <v>1</v>
      </c>
      <c r="E24" s="52">
        <f t="shared" si="6"/>
        <v>0.2</v>
      </c>
      <c r="F24" s="34">
        <f>IF('Data Entry'!F27="","",'Data Entry'!F27)</f>
        <v>1</v>
      </c>
      <c r="G24" s="52">
        <f t="shared" si="7"/>
        <v>0.2</v>
      </c>
      <c r="H24" s="34">
        <f>IF('Data Entry'!H27="","",'Data Entry'!H27)</f>
        <v>2</v>
      </c>
      <c r="I24" s="52">
        <f t="shared" si="8"/>
        <v>0.4</v>
      </c>
      <c r="J24" s="36">
        <f t="shared" si="9"/>
        <v>5</v>
      </c>
    </row>
    <row r="25" spans="1:10" ht="15" customHeight="1">
      <c r="A25" s="51" t="s">
        <v>18</v>
      </c>
      <c r="B25" s="34">
        <f>IF('Data Entry'!B28="","",'Data Entry'!B28)</f>
        <v>1</v>
      </c>
      <c r="C25" s="52">
        <f t="shared" si="5"/>
        <v>0.16666666666666666</v>
      </c>
      <c r="D25" s="34">
        <f>IF('Data Entry'!D28="","",'Data Entry'!D28)</f>
        <v>2</v>
      </c>
      <c r="E25" s="52">
        <f t="shared" si="6"/>
        <v>0.33333333333333331</v>
      </c>
      <c r="F25" s="34">
        <f>IF('Data Entry'!F28="","",'Data Entry'!F28)</f>
        <v>1</v>
      </c>
      <c r="G25" s="52">
        <f t="shared" si="7"/>
        <v>0.16666666666666666</v>
      </c>
      <c r="H25" s="34">
        <f>IF('Data Entry'!H28="","",'Data Entry'!H28)</f>
        <v>2</v>
      </c>
      <c r="I25" s="52">
        <f t="shared" si="8"/>
        <v>0.33333333333333331</v>
      </c>
      <c r="J25" s="36">
        <f t="shared" si="9"/>
        <v>6</v>
      </c>
    </row>
    <row r="26" spans="1:10" ht="15" customHeight="1">
      <c r="A26" s="64" t="s">
        <v>19</v>
      </c>
      <c r="B26" s="35">
        <f>IF('Data Entry'!B29="","",'Data Entry'!B29)</f>
        <v>1</v>
      </c>
      <c r="C26" s="65">
        <f t="shared" si="5"/>
        <v>0.33333333333333331</v>
      </c>
      <c r="D26" s="35" t="str">
        <f>IF('Data Entry'!D29="","",'Data Entry'!D29)</f>
        <v/>
      </c>
      <c r="E26" s="65" t="str">
        <f t="shared" si="6"/>
        <v/>
      </c>
      <c r="F26" s="35">
        <f>IF('Data Entry'!F29="","",'Data Entry'!F29)</f>
        <v>1</v>
      </c>
      <c r="G26" s="65">
        <f t="shared" si="7"/>
        <v>0.33333333333333331</v>
      </c>
      <c r="H26" s="35">
        <f>IF('Data Entry'!H29="","",'Data Entry'!H29)</f>
        <v>1</v>
      </c>
      <c r="I26" s="65">
        <f>IF(OR(TEXT(H26,0)="",H26=0),"",H26/$J26)</f>
        <v>0.33333333333333331</v>
      </c>
      <c r="J26" s="37">
        <f t="shared" si="9"/>
        <v>3</v>
      </c>
    </row>
    <row r="27" spans="1:10" ht="10" customHeight="1">
      <c r="A27" s="2"/>
      <c r="B27" s="2"/>
      <c r="C27" s="2"/>
      <c r="D27" s="2"/>
      <c r="E27" s="2"/>
      <c r="F27" s="2"/>
      <c r="G27" s="2"/>
      <c r="H27" s="2"/>
      <c r="I27" s="2"/>
      <c r="J27" s="2"/>
    </row>
    <row r="28" spans="1:10" ht="10" customHeight="1">
      <c r="A28" s="2"/>
      <c r="B28" s="2"/>
      <c r="C28" s="2"/>
      <c r="D28" s="2"/>
      <c r="E28" s="2"/>
      <c r="F28" s="2"/>
      <c r="G28" s="2"/>
      <c r="H28" s="2"/>
      <c r="I28" s="2"/>
      <c r="J28" s="2"/>
    </row>
    <row r="29" spans="1:10">
      <c r="A29" s="2"/>
      <c r="B29" s="2"/>
      <c r="C29" s="2"/>
      <c r="D29" s="2"/>
      <c r="E29" s="2"/>
      <c r="F29" s="2"/>
      <c r="G29" s="2"/>
      <c r="H29" s="2"/>
      <c r="I29" s="2"/>
      <c r="J29" s="2"/>
    </row>
    <row r="30" spans="1:10" ht="20" customHeight="1">
      <c r="A30" s="8" t="str">
        <f>A2</f>
        <v>2016 National Standards Reporting</v>
      </c>
      <c r="B30" s="2"/>
      <c r="C30" s="2"/>
      <c r="D30" s="2"/>
      <c r="E30" s="2"/>
      <c r="F30" s="2"/>
      <c r="G30" s="2"/>
      <c r="I30" s="4"/>
      <c r="J30" s="5"/>
    </row>
    <row r="31" spans="1:10" ht="15" customHeight="1">
      <c r="A31" s="31"/>
      <c r="B31" s="5"/>
      <c r="C31" s="43" t="s">
        <v>44</v>
      </c>
      <c r="D31" s="66">
        <f>$D$3</f>
        <v>42720</v>
      </c>
      <c r="E31" s="67"/>
      <c r="F31" s="67"/>
      <c r="G31" s="67"/>
      <c r="H31" s="4"/>
      <c r="I31" s="67"/>
      <c r="J31" s="67"/>
    </row>
    <row r="32" spans="1:10" ht="15" customHeight="1">
      <c r="A32" s="98"/>
      <c r="B32" s="98"/>
      <c r="C32" s="43" t="s">
        <v>21</v>
      </c>
      <c r="D32" s="68">
        <f>$D$4</f>
        <v>3824</v>
      </c>
      <c r="E32" s="69"/>
      <c r="F32" s="69"/>
      <c r="G32" s="69"/>
      <c r="H32" s="69"/>
      <c r="I32" s="69"/>
      <c r="J32" s="69"/>
    </row>
    <row r="33" spans="1:10" ht="15" customHeight="1">
      <c r="A33" s="98"/>
      <c r="B33" s="98"/>
      <c r="C33" s="43" t="s">
        <v>20</v>
      </c>
      <c r="D33" s="91" t="str">
        <f>$D$5</f>
        <v>St John's School Ranfurly</v>
      </c>
      <c r="E33" s="91" t="str">
        <f>IF('Data Entry'!E37="","",'Data Entry'!E37)</f>
        <v>Proportion</v>
      </c>
      <c r="F33" s="91" t="str">
        <f>IF('Data Entry'!F37="","",'Data Entry'!F37)</f>
        <v>Number</v>
      </c>
      <c r="G33" s="91" t="str">
        <f>IF('Data Entry'!G37="","",'Data Entry'!G37)</f>
        <v>Proportion</v>
      </c>
      <c r="H33" s="91" t="str">
        <f>IF('Data Entry'!H37="","",'Data Entry'!H37)</f>
        <v>Number</v>
      </c>
      <c r="I33" s="91" t="str">
        <f>IF('Data Entry'!I37="","",'Data Entry'!I37)</f>
        <v>Proportion</v>
      </c>
      <c r="J33" s="91" t="str">
        <f>IF('Data Entry'!J37="","",'Data Entry'!J37)</f>
        <v>Number</v>
      </c>
    </row>
    <row r="34" spans="1:10" ht="15" customHeight="1">
      <c r="A34" s="5"/>
      <c r="B34" s="5"/>
      <c r="C34" s="67"/>
      <c r="D34" s="67"/>
      <c r="E34" s="67"/>
      <c r="F34" s="67"/>
      <c r="G34" s="67"/>
      <c r="H34" s="67"/>
      <c r="I34" s="67"/>
      <c r="J34" s="67"/>
    </row>
    <row r="35" spans="1:10" ht="15" customHeight="1">
      <c r="A35" s="88" t="s">
        <v>24</v>
      </c>
      <c r="B35" s="89" t="s">
        <v>6</v>
      </c>
      <c r="C35" s="89"/>
      <c r="D35" s="89" t="s">
        <v>7</v>
      </c>
      <c r="E35" s="89"/>
      <c r="F35" s="89" t="s">
        <v>8</v>
      </c>
      <c r="G35" s="89"/>
      <c r="H35" s="89" t="s">
        <v>9</v>
      </c>
      <c r="I35" s="89"/>
      <c r="J35" s="11" t="s">
        <v>11</v>
      </c>
    </row>
    <row r="36" spans="1:10" ht="15" customHeight="1" thickBot="1">
      <c r="A36" s="88"/>
      <c r="B36" s="59" t="s">
        <v>0</v>
      </c>
      <c r="C36" s="59" t="s">
        <v>10</v>
      </c>
      <c r="D36" s="59" t="s">
        <v>0</v>
      </c>
      <c r="E36" s="59" t="s">
        <v>10</v>
      </c>
      <c r="F36" s="59" t="s">
        <v>0</v>
      </c>
      <c r="G36" s="59" t="s">
        <v>10</v>
      </c>
      <c r="H36" s="59" t="s">
        <v>0</v>
      </c>
      <c r="I36" s="59" t="s">
        <v>10</v>
      </c>
      <c r="J36" s="11" t="s">
        <v>0</v>
      </c>
    </row>
    <row r="37" spans="1:10" ht="15" customHeight="1" thickBot="1">
      <c r="A37" s="45" t="s">
        <v>1</v>
      </c>
      <c r="B37" s="70">
        <f>IF('Data Entry'!B38="","",'Data Entry'!B38)</f>
        <v>2</v>
      </c>
      <c r="C37" s="47">
        <f>IF(OR(TEXT(B37,0)="",B37=0),"",B37/$J37)</f>
        <v>3.4482758620689655E-2</v>
      </c>
      <c r="D37" s="70">
        <f>IF('Data Entry'!D38="","",'Data Entry'!D38)</f>
        <v>13</v>
      </c>
      <c r="E37" s="47">
        <f>IF(OR(TEXT(D37,0)="",D37=0),"",D37/$J37)</f>
        <v>0.22413793103448276</v>
      </c>
      <c r="F37" s="70">
        <f>IF('Data Entry'!F38="","",'Data Entry'!F38)</f>
        <v>26</v>
      </c>
      <c r="G37" s="47">
        <f>IF(OR(TEXT(F37,0)="",F37=0),"",F37/$J37)</f>
        <v>0.44827586206896552</v>
      </c>
      <c r="H37" s="70">
        <f>IF('Data Entry'!H38="","",'Data Entry'!H38)</f>
        <v>17</v>
      </c>
      <c r="I37" s="47">
        <f>IF(OR(TEXT(H37,0)="",H37=0),"",H37/$J37)</f>
        <v>0.29310344827586204</v>
      </c>
      <c r="J37" s="71">
        <f>IF(SUM(B37,D37,F37,H37)=0,"",SUM(B37,D37,F37,H37))</f>
        <v>58</v>
      </c>
    </row>
    <row r="38" spans="1:10" ht="15" customHeight="1">
      <c r="A38" s="72" t="s">
        <v>2</v>
      </c>
      <c r="B38" s="73" t="str">
        <f>IF('Data Entry'!B39="","",'Data Entry'!B39)</f>
        <v/>
      </c>
      <c r="C38" s="74" t="str">
        <f t="shared" ref="C38:C43" si="10">IF(OR(TEXT(B38,0)="",B38=0),"",B38/$J38)</f>
        <v/>
      </c>
      <c r="D38" s="73">
        <f>IF('Data Entry'!D39="","",'Data Entry'!D39)</f>
        <v>1</v>
      </c>
      <c r="E38" s="74">
        <f t="shared" ref="E38:E43" si="11">IF(OR(TEXT(D38,0)="",D38=0),"",D38/$J38)</f>
        <v>0.33333333333333331</v>
      </c>
      <c r="F38" s="73">
        <f>IF('Data Entry'!F39="","",'Data Entry'!F39)</f>
        <v>2</v>
      </c>
      <c r="G38" s="74">
        <f t="shared" ref="G38:G43" si="12">IF(OR(TEXT(F38,0)="",F38=0),"",F38/$J38)</f>
        <v>0.66666666666666663</v>
      </c>
      <c r="H38" s="73" t="str">
        <f>IF('Data Entry'!H39="","",'Data Entry'!H39)</f>
        <v/>
      </c>
      <c r="I38" s="74" t="str">
        <f t="shared" ref="I38:I43" si="13">IF(OR(TEXT(H38,0)="",H38=0),"",H38/$J38)</f>
        <v/>
      </c>
      <c r="J38" s="75">
        <f t="shared" ref="J38:J43" si="14">IF(SUM(B38,D38,F38,H38)=0,"",SUM(B38,D38,F38,H38))</f>
        <v>3</v>
      </c>
    </row>
    <row r="39" spans="1:10" ht="15" customHeight="1">
      <c r="A39" s="76" t="s">
        <v>3</v>
      </c>
      <c r="B39" s="77">
        <f>IF('Data Entry'!B40="","",'Data Entry'!B40)</f>
        <v>1</v>
      </c>
      <c r="C39" s="78">
        <f t="shared" si="10"/>
        <v>0.25</v>
      </c>
      <c r="D39" s="77">
        <f>IF('Data Entry'!D40="","",'Data Entry'!D40)</f>
        <v>2</v>
      </c>
      <c r="E39" s="78">
        <f t="shared" si="11"/>
        <v>0.5</v>
      </c>
      <c r="F39" s="77">
        <f>IF('Data Entry'!F40="","",'Data Entry'!F40)</f>
        <v>1</v>
      </c>
      <c r="G39" s="78">
        <f t="shared" si="12"/>
        <v>0.25</v>
      </c>
      <c r="H39" s="77" t="str">
        <f>IF('Data Entry'!H40="","",'Data Entry'!H40)</f>
        <v/>
      </c>
      <c r="I39" s="78" t="str">
        <f t="shared" si="13"/>
        <v/>
      </c>
      <c r="J39" s="79">
        <f t="shared" si="14"/>
        <v>4</v>
      </c>
    </row>
    <row r="40" spans="1:10" ht="15" customHeight="1">
      <c r="A40" s="76" t="s">
        <v>26</v>
      </c>
      <c r="B40" s="77">
        <f>IF('Data Entry'!B41="","",'Data Entry'!B41)</f>
        <v>1</v>
      </c>
      <c r="C40" s="78">
        <f t="shared" si="10"/>
        <v>0.1111111111111111</v>
      </c>
      <c r="D40" s="77">
        <f>IF('Data Entry'!D41="","",'Data Entry'!D41)</f>
        <v>3</v>
      </c>
      <c r="E40" s="78">
        <f t="shared" si="11"/>
        <v>0.33333333333333331</v>
      </c>
      <c r="F40" s="77">
        <f>IF('Data Entry'!F41="","",'Data Entry'!F41)</f>
        <v>4</v>
      </c>
      <c r="G40" s="78">
        <f t="shared" si="12"/>
        <v>0.44444444444444442</v>
      </c>
      <c r="H40" s="77">
        <f>IF('Data Entry'!H41="","",'Data Entry'!H41)</f>
        <v>1</v>
      </c>
      <c r="I40" s="78">
        <f t="shared" si="13"/>
        <v>0.1111111111111111</v>
      </c>
      <c r="J40" s="79">
        <f t="shared" si="14"/>
        <v>9</v>
      </c>
    </row>
    <row r="41" spans="1:10" ht="15" customHeight="1" thickBot="1">
      <c r="A41" s="80" t="s">
        <v>27</v>
      </c>
      <c r="B41" s="81" t="str">
        <f>IF('Data Entry'!B42="","",'Data Entry'!B42)</f>
        <v/>
      </c>
      <c r="C41" s="82" t="str">
        <f t="shared" si="10"/>
        <v/>
      </c>
      <c r="D41" s="81">
        <f>IF('Data Entry'!D42="","",'Data Entry'!D42)</f>
        <v>7</v>
      </c>
      <c r="E41" s="82">
        <f t="shared" si="11"/>
        <v>0.16666666666666666</v>
      </c>
      <c r="F41" s="81">
        <f>IF('Data Entry'!F42="","",'Data Entry'!F42)</f>
        <v>19</v>
      </c>
      <c r="G41" s="82">
        <f t="shared" si="12"/>
        <v>0.45238095238095238</v>
      </c>
      <c r="H41" s="81">
        <f>IF('Data Entry'!H42="","",'Data Entry'!H42)</f>
        <v>16</v>
      </c>
      <c r="I41" s="82">
        <f t="shared" si="13"/>
        <v>0.38095238095238093</v>
      </c>
      <c r="J41" s="83">
        <f t="shared" si="14"/>
        <v>42</v>
      </c>
    </row>
    <row r="42" spans="1:10" ht="15" customHeight="1">
      <c r="A42" s="60" t="s">
        <v>4</v>
      </c>
      <c r="B42" s="84">
        <f>IF('Data Entry'!B44="","",'Data Entry'!B44)</f>
        <v>2</v>
      </c>
      <c r="C42" s="62">
        <f t="shared" si="10"/>
        <v>6.0606060606060608E-2</v>
      </c>
      <c r="D42" s="84">
        <f>IF('Data Entry'!D44="","",'Data Entry'!D44)</f>
        <v>10</v>
      </c>
      <c r="E42" s="62">
        <f t="shared" si="11"/>
        <v>0.30303030303030304</v>
      </c>
      <c r="F42" s="84">
        <f>IF('Data Entry'!F44="","",'Data Entry'!F44)</f>
        <v>18</v>
      </c>
      <c r="G42" s="62">
        <f t="shared" si="12"/>
        <v>0.54545454545454541</v>
      </c>
      <c r="H42" s="84">
        <f>IF('Data Entry'!H44="","",'Data Entry'!H44)</f>
        <v>3</v>
      </c>
      <c r="I42" s="62">
        <f t="shared" si="13"/>
        <v>9.0909090909090912E-2</v>
      </c>
      <c r="J42" s="85">
        <f t="shared" si="14"/>
        <v>33</v>
      </c>
    </row>
    <row r="43" spans="1:10" ht="15" customHeight="1">
      <c r="A43" s="49" t="s">
        <v>5</v>
      </c>
      <c r="B43" s="86" t="str">
        <f>IF('Data Entry'!B45="","",'Data Entry'!B45)</f>
        <v/>
      </c>
      <c r="C43" s="50" t="str">
        <f t="shared" si="10"/>
        <v/>
      </c>
      <c r="D43" s="86">
        <f>IF('Data Entry'!D45="","",'Data Entry'!D45)</f>
        <v>3</v>
      </c>
      <c r="E43" s="50">
        <f t="shared" si="11"/>
        <v>0.12</v>
      </c>
      <c r="F43" s="86">
        <f>IF('Data Entry'!F45="","",'Data Entry'!F45)</f>
        <v>8</v>
      </c>
      <c r="G43" s="50">
        <f t="shared" si="12"/>
        <v>0.32</v>
      </c>
      <c r="H43" s="86">
        <f>IF('Data Entry'!H45="","",'Data Entry'!H45)</f>
        <v>14</v>
      </c>
      <c r="I43" s="50">
        <f t="shared" si="13"/>
        <v>0.56000000000000005</v>
      </c>
      <c r="J43" s="87">
        <f t="shared" si="14"/>
        <v>25</v>
      </c>
    </row>
    <row r="44" spans="1:10" ht="15" customHeight="1">
      <c r="A44" s="32"/>
      <c r="B44" s="33"/>
      <c r="C44" s="33"/>
      <c r="D44" s="33"/>
      <c r="E44" s="33"/>
      <c r="F44" s="33"/>
      <c r="G44" s="33"/>
      <c r="H44" s="33"/>
      <c r="I44" s="33"/>
      <c r="J44" s="33"/>
    </row>
    <row r="45" spans="1:10" ht="15" customHeight="1">
      <c r="A45" s="88" t="s">
        <v>24</v>
      </c>
      <c r="B45" s="89" t="s">
        <v>6</v>
      </c>
      <c r="C45" s="89"/>
      <c r="D45" s="89" t="s">
        <v>7</v>
      </c>
      <c r="E45" s="89"/>
      <c r="F45" s="89" t="s">
        <v>8</v>
      </c>
      <c r="G45" s="89"/>
      <c r="H45" s="89" t="s">
        <v>9</v>
      </c>
      <c r="I45" s="89"/>
      <c r="J45" s="11" t="s">
        <v>11</v>
      </c>
    </row>
    <row r="46" spans="1:10" ht="15" customHeight="1" thickBot="1">
      <c r="A46" s="88"/>
      <c r="B46" s="59" t="s">
        <v>0</v>
      </c>
      <c r="C46" s="59" t="s">
        <v>10</v>
      </c>
      <c r="D46" s="59" t="s">
        <v>0</v>
      </c>
      <c r="E46" s="59" t="s">
        <v>10</v>
      </c>
      <c r="F46" s="59" t="s">
        <v>0</v>
      </c>
      <c r="G46" s="59" t="s">
        <v>10</v>
      </c>
      <c r="H46" s="59" t="s">
        <v>0</v>
      </c>
      <c r="I46" s="59" t="s">
        <v>10</v>
      </c>
      <c r="J46" s="11" t="s">
        <v>0</v>
      </c>
    </row>
    <row r="47" spans="1:10" ht="15" customHeight="1">
      <c r="A47" s="60" t="s">
        <v>12</v>
      </c>
      <c r="B47" s="84" t="str">
        <f>IF('Data Entry'!B51="","",'Data Entry'!B51)</f>
        <v/>
      </c>
      <c r="C47" s="62" t="str">
        <f>IF(OR(TEXT(B47,0)="",B47=0),"",B47/$J47)</f>
        <v/>
      </c>
      <c r="D47" s="84">
        <f>IF('Data Entry'!D51="","",'Data Entry'!D51)</f>
        <v>2</v>
      </c>
      <c r="E47" s="62">
        <f>IF(OR(TEXT(D47,0)="",D47=0),"",D47/$J47)</f>
        <v>0.2</v>
      </c>
      <c r="F47" s="84">
        <f>IF('Data Entry'!F51="","",'Data Entry'!F51)</f>
        <v>8</v>
      </c>
      <c r="G47" s="62">
        <f>IF(OR(TEXT(F47,0)="",F47=0),"",F47/$J47)</f>
        <v>0.8</v>
      </c>
      <c r="H47" s="84" t="str">
        <f>IF('Data Entry'!H51="","",'Data Entry'!H51)</f>
        <v/>
      </c>
      <c r="I47" s="62" t="str">
        <f>IF(OR(TEXT(H47,0)="",H47=0),"",H47/$J47)</f>
        <v/>
      </c>
      <c r="J47" s="85">
        <f t="shared" ref="J47:J54" si="15">IF(SUM(B47,D47,F47,H47)=0,"",SUM(B47,D47,F47,H47))</f>
        <v>10</v>
      </c>
    </row>
    <row r="48" spans="1:10" ht="15" customHeight="1">
      <c r="A48" s="51" t="s">
        <v>13</v>
      </c>
      <c r="B48" s="34" t="str">
        <f>IF('Data Entry'!B52="","",'Data Entry'!B52)</f>
        <v/>
      </c>
      <c r="C48" s="52" t="str">
        <f t="shared" ref="C48:C54" si="16">IF(OR(TEXT(B48,0)="",B48=0),"",B48/$J48)</f>
        <v/>
      </c>
      <c r="D48" s="34">
        <f>IF('Data Entry'!D52="","",'Data Entry'!D52)</f>
        <v>1</v>
      </c>
      <c r="E48" s="52">
        <f t="shared" ref="E48:E54" si="17">IF(OR(TEXT(D48,0)="",D48=0),"",D48/$J48)</f>
        <v>9.0909090909090912E-2</v>
      </c>
      <c r="F48" s="34">
        <f>IF('Data Entry'!F52="","",'Data Entry'!F52)</f>
        <v>4</v>
      </c>
      <c r="G48" s="52">
        <f t="shared" ref="G48:G54" si="18">IF(OR(TEXT(F48,0)="",F48=0),"",F48/$J48)</f>
        <v>0.36363636363636365</v>
      </c>
      <c r="H48" s="34">
        <f>IF('Data Entry'!H52="","",'Data Entry'!H52)</f>
        <v>6</v>
      </c>
      <c r="I48" s="52">
        <f t="shared" ref="I48:I54" si="19">IF(OR(TEXT(H48,0)="",H48=0),"",H48/$J48)</f>
        <v>0.54545454545454541</v>
      </c>
      <c r="J48" s="36">
        <f t="shared" si="15"/>
        <v>11</v>
      </c>
    </row>
    <row r="49" spans="1:10" ht="15" customHeight="1">
      <c r="A49" s="51" t="s">
        <v>14</v>
      </c>
      <c r="B49" s="34" t="str">
        <f>IF('Data Entry'!B53="","",'Data Entry'!B53)</f>
        <v/>
      </c>
      <c r="C49" s="52" t="str">
        <f t="shared" si="16"/>
        <v/>
      </c>
      <c r="D49" s="34">
        <f>IF('Data Entry'!D53="","",'Data Entry'!D53)</f>
        <v>1</v>
      </c>
      <c r="E49" s="52">
        <f t="shared" si="17"/>
        <v>0.25</v>
      </c>
      <c r="F49" s="34">
        <f>IF('Data Entry'!F53="","",'Data Entry'!F53)</f>
        <v>3</v>
      </c>
      <c r="G49" s="52">
        <f t="shared" si="18"/>
        <v>0.75</v>
      </c>
      <c r="H49" s="34" t="str">
        <f>IF('Data Entry'!H53="","",'Data Entry'!H53)</f>
        <v/>
      </c>
      <c r="I49" s="52" t="str">
        <f t="shared" si="19"/>
        <v/>
      </c>
      <c r="J49" s="36">
        <f t="shared" si="15"/>
        <v>4</v>
      </c>
    </row>
    <row r="50" spans="1:10" ht="15" customHeight="1">
      <c r="A50" s="51" t="s">
        <v>15</v>
      </c>
      <c r="B50" s="34">
        <f>IF('Data Entry'!B54="","",'Data Entry'!B54)</f>
        <v>1</v>
      </c>
      <c r="C50" s="52">
        <f t="shared" si="16"/>
        <v>0.14285714285714285</v>
      </c>
      <c r="D50" s="34" t="str">
        <f>IF('Data Entry'!D54="","",'Data Entry'!D54)</f>
        <v/>
      </c>
      <c r="E50" s="52" t="str">
        <f t="shared" si="17"/>
        <v/>
      </c>
      <c r="F50" s="34">
        <f>IF('Data Entry'!F54="","",'Data Entry'!F54)</f>
        <v>2</v>
      </c>
      <c r="G50" s="52">
        <f t="shared" si="18"/>
        <v>0.2857142857142857</v>
      </c>
      <c r="H50" s="34">
        <f>IF('Data Entry'!H54="","",'Data Entry'!H54)</f>
        <v>4</v>
      </c>
      <c r="I50" s="52">
        <f t="shared" si="19"/>
        <v>0.5714285714285714</v>
      </c>
      <c r="J50" s="36">
        <f t="shared" si="15"/>
        <v>7</v>
      </c>
    </row>
    <row r="51" spans="1:10" ht="15" customHeight="1">
      <c r="A51" s="51" t="s">
        <v>16</v>
      </c>
      <c r="B51" s="34" t="str">
        <f>IF('Data Entry'!B55="","",'Data Entry'!B55)</f>
        <v/>
      </c>
      <c r="C51" s="52" t="str">
        <f t="shared" si="16"/>
        <v/>
      </c>
      <c r="D51" s="34">
        <f>IF('Data Entry'!D55="","",'Data Entry'!D55)</f>
        <v>4</v>
      </c>
      <c r="E51" s="52">
        <f t="shared" si="17"/>
        <v>0.33333333333333331</v>
      </c>
      <c r="F51" s="34">
        <f>IF('Data Entry'!F55="","",'Data Entry'!F55)</f>
        <v>5</v>
      </c>
      <c r="G51" s="52">
        <f t="shared" si="18"/>
        <v>0.41666666666666669</v>
      </c>
      <c r="H51" s="34">
        <f>IF('Data Entry'!H55="","",'Data Entry'!H55)</f>
        <v>3</v>
      </c>
      <c r="I51" s="52">
        <f t="shared" si="19"/>
        <v>0.25</v>
      </c>
      <c r="J51" s="36">
        <f t="shared" si="15"/>
        <v>12</v>
      </c>
    </row>
    <row r="52" spans="1:10" ht="15" customHeight="1">
      <c r="A52" s="51" t="s">
        <v>17</v>
      </c>
      <c r="B52" s="34" t="str">
        <f>IF('Data Entry'!B56="","",'Data Entry'!B56)</f>
        <v/>
      </c>
      <c r="C52" s="52" t="str">
        <f t="shared" si="16"/>
        <v/>
      </c>
      <c r="D52" s="34">
        <f>IF('Data Entry'!D56="","",'Data Entry'!D56)</f>
        <v>2</v>
      </c>
      <c r="E52" s="52">
        <f t="shared" si="17"/>
        <v>0.4</v>
      </c>
      <c r="F52" s="34">
        <f>IF('Data Entry'!F56="","",'Data Entry'!F56)</f>
        <v>1</v>
      </c>
      <c r="G52" s="52">
        <f t="shared" si="18"/>
        <v>0.2</v>
      </c>
      <c r="H52" s="34">
        <f>IF('Data Entry'!H56="","",'Data Entry'!H56)</f>
        <v>2</v>
      </c>
      <c r="I52" s="52">
        <f t="shared" si="19"/>
        <v>0.4</v>
      </c>
      <c r="J52" s="36">
        <f t="shared" si="15"/>
        <v>5</v>
      </c>
    </row>
    <row r="53" spans="1:10" ht="15" customHeight="1">
      <c r="A53" s="51" t="s">
        <v>18</v>
      </c>
      <c r="B53" s="34" t="str">
        <f>IF('Data Entry'!B57="","",'Data Entry'!B57)</f>
        <v/>
      </c>
      <c r="C53" s="52" t="str">
        <f t="shared" si="16"/>
        <v/>
      </c>
      <c r="D53" s="34">
        <f>IF('Data Entry'!D57="","",'Data Entry'!D57)</f>
        <v>3</v>
      </c>
      <c r="E53" s="52">
        <f t="shared" si="17"/>
        <v>0.5</v>
      </c>
      <c r="F53" s="34">
        <f>IF('Data Entry'!F57="","",'Data Entry'!F57)</f>
        <v>1</v>
      </c>
      <c r="G53" s="52">
        <f t="shared" si="18"/>
        <v>0.16666666666666666</v>
      </c>
      <c r="H53" s="34">
        <f>IF('Data Entry'!H57="","",'Data Entry'!H57)</f>
        <v>2</v>
      </c>
      <c r="I53" s="52">
        <f t="shared" si="19"/>
        <v>0.33333333333333331</v>
      </c>
      <c r="J53" s="36">
        <f t="shared" si="15"/>
        <v>6</v>
      </c>
    </row>
    <row r="54" spans="1:10" ht="15" customHeight="1">
      <c r="A54" s="64" t="s">
        <v>19</v>
      </c>
      <c r="B54" s="35">
        <f>IF('Data Entry'!B58="","",'Data Entry'!B58)</f>
        <v>1</v>
      </c>
      <c r="C54" s="65">
        <f t="shared" si="16"/>
        <v>0.33333333333333331</v>
      </c>
      <c r="D54" s="35" t="str">
        <f>IF('Data Entry'!D58="","",'Data Entry'!D58)</f>
        <v/>
      </c>
      <c r="E54" s="65" t="str">
        <f t="shared" si="17"/>
        <v/>
      </c>
      <c r="F54" s="35">
        <f>IF('Data Entry'!F58="","",'Data Entry'!F58)</f>
        <v>2</v>
      </c>
      <c r="G54" s="65">
        <f t="shared" si="18"/>
        <v>0.66666666666666663</v>
      </c>
      <c r="H54" s="35" t="str">
        <f>IF('Data Entry'!H58="","",'Data Entry'!H58)</f>
        <v/>
      </c>
      <c r="I54" s="65" t="str">
        <f t="shared" si="19"/>
        <v/>
      </c>
      <c r="J54" s="37">
        <f t="shared" si="15"/>
        <v>3</v>
      </c>
    </row>
    <row r="55" spans="1:10" ht="10" customHeight="1">
      <c r="A55" s="2"/>
      <c r="B55" s="2"/>
      <c r="C55" s="2"/>
      <c r="D55" s="2"/>
      <c r="E55" s="2"/>
      <c r="F55" s="2"/>
      <c r="G55" s="2"/>
      <c r="H55" s="2"/>
      <c r="I55" s="2"/>
      <c r="J55" s="2"/>
    </row>
    <row r="56" spans="1:10" ht="10" customHeight="1">
      <c r="A56" s="2"/>
      <c r="B56" s="2"/>
      <c r="C56" s="2"/>
      <c r="D56" s="2"/>
      <c r="E56" s="2"/>
      <c r="F56" s="2"/>
      <c r="G56" s="2"/>
      <c r="H56" s="2"/>
      <c r="I56" s="2"/>
      <c r="J56" s="2"/>
    </row>
    <row r="57" spans="1:10">
      <c r="A57" s="2"/>
      <c r="B57" s="2"/>
      <c r="C57" s="2"/>
      <c r="D57" s="2"/>
      <c r="E57" s="2"/>
      <c r="F57" s="2"/>
      <c r="G57" s="2"/>
      <c r="H57" s="2"/>
      <c r="I57" s="2"/>
      <c r="J57" s="2"/>
    </row>
    <row r="58" spans="1:10" ht="19.5" customHeight="1">
      <c r="A58" s="8" t="str">
        <f>A2</f>
        <v>2016 National Standards Reporting</v>
      </c>
      <c r="B58" s="2"/>
      <c r="C58" s="2"/>
      <c r="D58" s="2"/>
      <c r="E58" s="2"/>
      <c r="F58" s="2"/>
      <c r="G58" s="2"/>
      <c r="I58" s="4"/>
      <c r="J58" s="5"/>
    </row>
    <row r="59" spans="1:10" ht="15" customHeight="1">
      <c r="A59" s="31"/>
      <c r="B59" s="5"/>
      <c r="C59" s="43" t="s">
        <v>44</v>
      </c>
      <c r="D59" s="66">
        <f>$D$3</f>
        <v>42720</v>
      </c>
      <c r="E59" s="67"/>
      <c r="F59" s="67"/>
      <c r="G59" s="67"/>
      <c r="H59" s="4"/>
      <c r="I59" s="67"/>
      <c r="J59" s="67"/>
    </row>
    <row r="60" spans="1:10" ht="15" customHeight="1">
      <c r="A60" s="98"/>
      <c r="B60" s="98"/>
      <c r="C60" s="43" t="s">
        <v>21</v>
      </c>
      <c r="D60" s="68">
        <f>$D$4</f>
        <v>3824</v>
      </c>
      <c r="E60" s="69"/>
      <c r="F60" s="69"/>
      <c r="G60" s="69"/>
      <c r="H60" s="69"/>
      <c r="I60" s="69"/>
      <c r="J60" s="69"/>
    </row>
    <row r="61" spans="1:10" ht="15" customHeight="1">
      <c r="A61" s="98"/>
      <c r="B61" s="98"/>
      <c r="C61" s="43" t="s">
        <v>20</v>
      </c>
      <c r="D61" s="91" t="str">
        <f>$D$5</f>
        <v>St John's School Ranfurly</v>
      </c>
      <c r="E61" s="91">
        <f>IF('Data Entry'!E70="","",'Data Entry'!E70)</f>
        <v>0.25</v>
      </c>
      <c r="F61" s="91">
        <f>IF('Data Entry'!F70="","",'Data Entry'!F70)</f>
        <v>2</v>
      </c>
      <c r="G61" s="91">
        <f>IF('Data Entry'!G70="","",'Data Entry'!G70)</f>
        <v>0.5</v>
      </c>
      <c r="H61" s="91" t="str">
        <f>IF('Data Entry'!H70="","",'Data Entry'!H70)</f>
        <v/>
      </c>
      <c r="I61" s="91" t="str">
        <f>IF('Data Entry'!I70="","",'Data Entry'!I70)</f>
        <v/>
      </c>
      <c r="J61" s="91">
        <f>IF('Data Entry'!J70="","",'Data Entry'!J70)</f>
        <v>4</v>
      </c>
    </row>
    <row r="62" spans="1:10" ht="15" customHeight="1">
      <c r="A62" s="5"/>
      <c r="B62" s="5"/>
      <c r="C62" s="67"/>
      <c r="D62" s="67"/>
      <c r="E62" s="67"/>
      <c r="F62" s="67"/>
      <c r="G62" s="67"/>
      <c r="H62" s="67"/>
      <c r="I62" s="67"/>
      <c r="J62" s="67"/>
    </row>
    <row r="63" spans="1:10" ht="15" customHeight="1">
      <c r="A63" s="88" t="s">
        <v>22</v>
      </c>
      <c r="B63" s="89" t="s">
        <v>6</v>
      </c>
      <c r="C63" s="89"/>
      <c r="D63" s="89" t="s">
        <v>7</v>
      </c>
      <c r="E63" s="89"/>
      <c r="F63" s="89" t="s">
        <v>8</v>
      </c>
      <c r="G63" s="89"/>
      <c r="H63" s="89" t="s">
        <v>9</v>
      </c>
      <c r="I63" s="89"/>
      <c r="J63" s="11" t="s">
        <v>11</v>
      </c>
    </row>
    <row r="64" spans="1:10" ht="15" customHeight="1" thickBot="1">
      <c r="A64" s="88"/>
      <c r="B64" s="59" t="s">
        <v>0</v>
      </c>
      <c r="C64" s="59" t="s">
        <v>10</v>
      </c>
      <c r="D64" s="59" t="s">
        <v>0</v>
      </c>
      <c r="E64" s="59" t="s">
        <v>10</v>
      </c>
      <c r="F64" s="59" t="s">
        <v>0</v>
      </c>
      <c r="G64" s="59" t="s">
        <v>10</v>
      </c>
      <c r="H64" s="59" t="s">
        <v>0</v>
      </c>
      <c r="I64" s="59" t="s">
        <v>10</v>
      </c>
      <c r="J64" s="11" t="s">
        <v>0</v>
      </c>
    </row>
    <row r="65" spans="1:10" ht="15" customHeight="1" thickBot="1">
      <c r="A65" s="45" t="s">
        <v>1</v>
      </c>
      <c r="B65" s="70">
        <f>IF('Data Entry'!B68="","",'Data Entry'!B68)</f>
        <v>2</v>
      </c>
      <c r="C65" s="47">
        <f>IF(OR(TEXT(B65,0)="",B65=0),"",B65/$J65)</f>
        <v>3.4482758620689655E-2</v>
      </c>
      <c r="D65" s="70">
        <f>IF('Data Entry'!D68="","",'Data Entry'!D68)</f>
        <v>7</v>
      </c>
      <c r="E65" s="47">
        <f>IF(OR(TEXT(D65,0)="",D65=0),"",D65/$J65)</f>
        <v>0.1206896551724138</v>
      </c>
      <c r="F65" s="70">
        <f>IF('Data Entry'!F68="","",'Data Entry'!F68)</f>
        <v>30</v>
      </c>
      <c r="G65" s="47">
        <f>IF(OR(TEXT(F65,0)="",F65=0),"",F65/$J65)</f>
        <v>0.51724137931034486</v>
      </c>
      <c r="H65" s="70">
        <f>IF('Data Entry'!H68="","",'Data Entry'!H68)</f>
        <v>19</v>
      </c>
      <c r="I65" s="47">
        <f>IF(OR(TEXT(H65,0)="",H65=0),"",H65/$J65)</f>
        <v>0.32758620689655171</v>
      </c>
      <c r="J65" s="71">
        <f>IF(SUM(B65,D65,F65,H65)=0,"",SUM(B65,D65,F65,H65))</f>
        <v>58</v>
      </c>
    </row>
    <row r="66" spans="1:10" ht="15" customHeight="1">
      <c r="A66" s="72" t="s">
        <v>2</v>
      </c>
      <c r="B66" s="73" t="str">
        <f>IF('Data Entry'!B69="","",'Data Entry'!B69)</f>
        <v/>
      </c>
      <c r="C66" s="74" t="str">
        <f t="shared" ref="C66:C71" si="20">IF(OR(TEXT(B66,0)="",B66=0),"",B66/$J66)</f>
        <v/>
      </c>
      <c r="D66" s="73" t="str">
        <f>IF('Data Entry'!D69="","",'Data Entry'!D69)</f>
        <v/>
      </c>
      <c r="E66" s="74" t="str">
        <f t="shared" ref="E66:E71" si="21">IF(OR(TEXT(D66,0)="",D66=0),"",D66/$J66)</f>
        <v/>
      </c>
      <c r="F66" s="73">
        <f>IF('Data Entry'!F69="","",'Data Entry'!F69)</f>
        <v>3</v>
      </c>
      <c r="G66" s="74">
        <f t="shared" ref="G66:G71" si="22">IF(OR(TEXT(F66,0)="",F66=0),"",F66/$J66)</f>
        <v>1</v>
      </c>
      <c r="H66" s="73" t="str">
        <f>IF('Data Entry'!H69="","",'Data Entry'!H69)</f>
        <v/>
      </c>
      <c r="I66" s="74" t="str">
        <f t="shared" ref="I66:I71" si="23">IF(OR(TEXT(H66,0)="",H66=0),"",H66/$J66)</f>
        <v/>
      </c>
      <c r="J66" s="75">
        <f t="shared" ref="J66:J71" si="24">IF(SUM(B66,D66,F66,H66)=0,"",SUM(B66,D66,F66,H66))</f>
        <v>3</v>
      </c>
    </row>
    <row r="67" spans="1:10" ht="15" customHeight="1">
      <c r="A67" s="76" t="s">
        <v>3</v>
      </c>
      <c r="B67" s="77">
        <f>IF('Data Entry'!B70="","",'Data Entry'!B70)</f>
        <v>1</v>
      </c>
      <c r="C67" s="78">
        <f t="shared" si="20"/>
        <v>0.25</v>
      </c>
      <c r="D67" s="77">
        <f>IF('Data Entry'!D70="","",'Data Entry'!D70)</f>
        <v>1</v>
      </c>
      <c r="E67" s="78">
        <f t="shared" si="21"/>
        <v>0.25</v>
      </c>
      <c r="F67" s="77">
        <f>IF('Data Entry'!F70="","",'Data Entry'!F70)</f>
        <v>2</v>
      </c>
      <c r="G67" s="78">
        <f t="shared" si="22"/>
        <v>0.5</v>
      </c>
      <c r="H67" s="77" t="str">
        <f>IF('Data Entry'!H70="","",'Data Entry'!H70)</f>
        <v/>
      </c>
      <c r="I67" s="78" t="str">
        <f>IF(OR(TEXT(H67,0)="",H67=0),"",H67/$J67)</f>
        <v/>
      </c>
      <c r="J67" s="79">
        <f t="shared" si="24"/>
        <v>4</v>
      </c>
    </row>
    <row r="68" spans="1:10" ht="15" customHeight="1">
      <c r="A68" s="76" t="s">
        <v>26</v>
      </c>
      <c r="B68" s="77">
        <f>IF('Data Entry'!B71="","",'Data Entry'!B71)</f>
        <v>1</v>
      </c>
      <c r="C68" s="78">
        <f t="shared" si="20"/>
        <v>0.1111111111111111</v>
      </c>
      <c r="D68" s="77">
        <f>IF('Data Entry'!D71="","",'Data Entry'!D71)</f>
        <v>2</v>
      </c>
      <c r="E68" s="78">
        <f t="shared" si="21"/>
        <v>0.22222222222222221</v>
      </c>
      <c r="F68" s="77">
        <f>IF('Data Entry'!F71="","",'Data Entry'!F71)</f>
        <v>5</v>
      </c>
      <c r="G68" s="78">
        <f t="shared" si="22"/>
        <v>0.55555555555555558</v>
      </c>
      <c r="H68" s="77">
        <f>IF('Data Entry'!H71="","",'Data Entry'!H71)</f>
        <v>1</v>
      </c>
      <c r="I68" s="78">
        <f t="shared" si="23"/>
        <v>0.1111111111111111</v>
      </c>
      <c r="J68" s="79">
        <f t="shared" si="24"/>
        <v>9</v>
      </c>
    </row>
    <row r="69" spans="1:10" ht="15" customHeight="1" thickBot="1">
      <c r="A69" s="80" t="s">
        <v>27</v>
      </c>
      <c r="B69" s="81">
        <f>IF('Data Entry'!B72="","",'Data Entry'!B72)</f>
        <v>0</v>
      </c>
      <c r="C69" s="82" t="str">
        <f t="shared" si="20"/>
        <v/>
      </c>
      <c r="D69" s="81">
        <f>IF('Data Entry'!D72="","",'Data Entry'!D72)</f>
        <v>4</v>
      </c>
      <c r="E69" s="82">
        <f t="shared" si="21"/>
        <v>9.5238095238095233E-2</v>
      </c>
      <c r="F69" s="81">
        <f>IF('Data Entry'!F72="","",'Data Entry'!F72)</f>
        <v>20</v>
      </c>
      <c r="G69" s="82">
        <f t="shared" si="22"/>
        <v>0.47619047619047616</v>
      </c>
      <c r="H69" s="81">
        <f>IF('Data Entry'!H72="","",'Data Entry'!H72)</f>
        <v>18</v>
      </c>
      <c r="I69" s="82">
        <f t="shared" si="23"/>
        <v>0.42857142857142855</v>
      </c>
      <c r="J69" s="83">
        <f t="shared" si="24"/>
        <v>42</v>
      </c>
    </row>
    <row r="70" spans="1:10" ht="15" customHeight="1">
      <c r="A70" s="60" t="s">
        <v>4</v>
      </c>
      <c r="B70" s="84">
        <f>IF('Data Entry'!B74="","",'Data Entry'!B74)</f>
        <v>2</v>
      </c>
      <c r="C70" s="62">
        <f t="shared" si="20"/>
        <v>6.0606060606060608E-2</v>
      </c>
      <c r="D70" s="84">
        <f>IF('Data Entry'!D74="","",'Data Entry'!D74)</f>
        <v>5</v>
      </c>
      <c r="E70" s="62">
        <f t="shared" si="21"/>
        <v>0.15151515151515152</v>
      </c>
      <c r="F70" s="84">
        <f>IF('Data Entry'!F74="","",'Data Entry'!F74)</f>
        <v>18</v>
      </c>
      <c r="G70" s="62">
        <f t="shared" si="22"/>
        <v>0.54545454545454541</v>
      </c>
      <c r="H70" s="84">
        <f>IF('Data Entry'!H74="","",'Data Entry'!H74)</f>
        <v>8</v>
      </c>
      <c r="I70" s="62">
        <f t="shared" si="23"/>
        <v>0.24242424242424243</v>
      </c>
      <c r="J70" s="85">
        <f t="shared" si="24"/>
        <v>33</v>
      </c>
    </row>
    <row r="71" spans="1:10" ht="15" customHeight="1">
      <c r="A71" s="49" t="s">
        <v>5</v>
      </c>
      <c r="B71" s="86">
        <f>IF('Data Entry'!B75="","",'Data Entry'!B75)</f>
        <v>0</v>
      </c>
      <c r="C71" s="50" t="str">
        <f t="shared" si="20"/>
        <v/>
      </c>
      <c r="D71" s="86">
        <f>IF('Data Entry'!D75="","",'Data Entry'!D75)</f>
        <v>2</v>
      </c>
      <c r="E71" s="50">
        <f t="shared" si="21"/>
        <v>0.08</v>
      </c>
      <c r="F71" s="86">
        <f>IF('Data Entry'!F75="","",'Data Entry'!F75)</f>
        <v>12</v>
      </c>
      <c r="G71" s="50">
        <f t="shared" si="22"/>
        <v>0.48</v>
      </c>
      <c r="H71" s="86">
        <f>IF('Data Entry'!H75="","",'Data Entry'!H75)</f>
        <v>11</v>
      </c>
      <c r="I71" s="50">
        <f t="shared" si="23"/>
        <v>0.44</v>
      </c>
      <c r="J71" s="87">
        <f t="shared" si="24"/>
        <v>25</v>
      </c>
    </row>
    <row r="72" spans="1:10" ht="15" customHeight="1">
      <c r="A72" s="32"/>
      <c r="B72" s="33"/>
      <c r="C72" s="33"/>
      <c r="D72" s="33"/>
      <c r="E72" s="33"/>
      <c r="F72" s="33"/>
      <c r="G72" s="33"/>
      <c r="H72" s="33"/>
      <c r="I72" s="33"/>
      <c r="J72" s="33"/>
    </row>
    <row r="73" spans="1:10" ht="15" customHeight="1">
      <c r="A73" s="88" t="s">
        <v>22</v>
      </c>
      <c r="B73" s="89" t="s">
        <v>6</v>
      </c>
      <c r="C73" s="89"/>
      <c r="D73" s="89" t="s">
        <v>7</v>
      </c>
      <c r="E73" s="89"/>
      <c r="F73" s="89" t="s">
        <v>8</v>
      </c>
      <c r="G73" s="89"/>
      <c r="H73" s="89" t="s">
        <v>9</v>
      </c>
      <c r="I73" s="89"/>
      <c r="J73" s="11" t="s">
        <v>11</v>
      </c>
    </row>
    <row r="74" spans="1:10" ht="15" customHeight="1" thickBot="1">
      <c r="A74" s="88"/>
      <c r="B74" s="59" t="s">
        <v>0</v>
      </c>
      <c r="C74" s="59" t="s">
        <v>10</v>
      </c>
      <c r="D74" s="59" t="s">
        <v>0</v>
      </c>
      <c r="E74" s="59" t="s">
        <v>10</v>
      </c>
      <c r="F74" s="59" t="s">
        <v>0</v>
      </c>
      <c r="G74" s="59" t="s">
        <v>10</v>
      </c>
      <c r="H74" s="59" t="s">
        <v>0</v>
      </c>
      <c r="I74" s="59" t="s">
        <v>10</v>
      </c>
      <c r="J74" s="11" t="s">
        <v>0</v>
      </c>
    </row>
    <row r="75" spans="1:10" ht="15" customHeight="1">
      <c r="A75" s="60" t="s">
        <v>12</v>
      </c>
      <c r="B75" s="84" t="str">
        <f>IF('Data Entry'!B81="","",'Data Entry'!B81)</f>
        <v/>
      </c>
      <c r="C75" s="62" t="str">
        <f>IF(OR(TEXT(B75,0)="",B75=0),"",B75/$J75)</f>
        <v/>
      </c>
      <c r="D75" s="84">
        <f>IF('Data Entry'!D81="","",'Data Entry'!D81)</f>
        <v>1</v>
      </c>
      <c r="E75" s="62">
        <f>IF(OR(TEXT(D75,0)="",D75=0),"",D75/$J75)</f>
        <v>0.1</v>
      </c>
      <c r="F75" s="84">
        <f>IF('Data Entry'!F81="","",'Data Entry'!F81)</f>
        <v>9</v>
      </c>
      <c r="G75" s="62">
        <f>IF(OR(TEXT(F75,0)="",F75=0),"",F75/$J75)</f>
        <v>0.9</v>
      </c>
      <c r="H75" s="84" t="str">
        <f>IF('Data Entry'!H81="","",'Data Entry'!H81)</f>
        <v/>
      </c>
      <c r="I75" s="62" t="str">
        <f>IF(OR(TEXT(H75,0)="",H75=0),"",H75/$J75)</f>
        <v/>
      </c>
      <c r="J75" s="85">
        <f>IF(SUM(B75,D75,F75,H75)=0,"",SUM(B75,D75,F75,H75))</f>
        <v>10</v>
      </c>
    </row>
    <row r="76" spans="1:10" ht="15" customHeight="1">
      <c r="A76" s="51" t="s">
        <v>13</v>
      </c>
      <c r="B76" s="34" t="str">
        <f>IF('Data Entry'!B82="","",'Data Entry'!B82)</f>
        <v/>
      </c>
      <c r="C76" s="52" t="str">
        <f t="shared" ref="C76:C82" si="25">IF(OR(TEXT(B76,0)="",B76=0),"",B76/$J76)</f>
        <v/>
      </c>
      <c r="D76" s="34" t="str">
        <f>IF('Data Entry'!D82="","",'Data Entry'!D82)</f>
        <v/>
      </c>
      <c r="E76" s="52" t="str">
        <f t="shared" ref="E76:E82" si="26">IF(OR(TEXT(D76,0)="",D76=0),"",D76/$J76)</f>
        <v/>
      </c>
      <c r="F76" s="34">
        <f>IF('Data Entry'!F82="","",'Data Entry'!F82)</f>
        <v>8</v>
      </c>
      <c r="G76" s="52">
        <f t="shared" ref="G76:G82" si="27">IF(OR(TEXT(F76,0)="",F76=0),"",F76/$J76)</f>
        <v>0.72727272727272729</v>
      </c>
      <c r="H76" s="34">
        <f>IF('Data Entry'!H82="","",'Data Entry'!H82)</f>
        <v>3</v>
      </c>
      <c r="I76" s="52">
        <f t="shared" ref="I76:I82" si="28">IF(OR(TEXT(H76,0)="",H76=0),"",H76/$J76)</f>
        <v>0.27272727272727271</v>
      </c>
      <c r="J76" s="36">
        <f t="shared" ref="J76:J82" si="29">IF(SUM(B76,D76,F76,H76)=0,"",SUM(B76,D76,F76,H76))</f>
        <v>11</v>
      </c>
    </row>
    <row r="77" spans="1:10" ht="15" customHeight="1">
      <c r="A77" s="51" t="s">
        <v>14</v>
      </c>
      <c r="B77" s="34" t="str">
        <f>IF('Data Entry'!B83="","",'Data Entry'!B83)</f>
        <v/>
      </c>
      <c r="C77" s="52" t="str">
        <f t="shared" si="25"/>
        <v/>
      </c>
      <c r="D77" s="34">
        <f>IF('Data Entry'!D83="","",'Data Entry'!D83)</f>
        <v>1</v>
      </c>
      <c r="E77" s="52">
        <f t="shared" si="26"/>
        <v>0.25</v>
      </c>
      <c r="F77" s="34">
        <f>IF('Data Entry'!F83="","",'Data Entry'!F83)</f>
        <v>3</v>
      </c>
      <c r="G77" s="52">
        <f t="shared" si="27"/>
        <v>0.75</v>
      </c>
      <c r="H77" s="34" t="str">
        <f>IF('Data Entry'!H83="","",'Data Entry'!H83)</f>
        <v/>
      </c>
      <c r="I77" s="52" t="str">
        <f t="shared" si="28"/>
        <v/>
      </c>
      <c r="J77" s="36">
        <f t="shared" si="29"/>
        <v>4</v>
      </c>
    </row>
    <row r="78" spans="1:10" ht="15" customHeight="1">
      <c r="A78" s="51" t="s">
        <v>15</v>
      </c>
      <c r="B78" s="34">
        <f>IF('Data Entry'!B84="","",'Data Entry'!B84)</f>
        <v>1</v>
      </c>
      <c r="C78" s="52">
        <f t="shared" si="25"/>
        <v>0.14285714285714285</v>
      </c>
      <c r="D78" s="34" t="str">
        <f>IF('Data Entry'!D84="","",'Data Entry'!D84)</f>
        <v/>
      </c>
      <c r="E78" s="52" t="str">
        <f t="shared" si="26"/>
        <v/>
      </c>
      <c r="F78" s="34">
        <f>IF('Data Entry'!F84="","",'Data Entry'!F84)</f>
        <v>2</v>
      </c>
      <c r="G78" s="52">
        <f t="shared" si="27"/>
        <v>0.2857142857142857</v>
      </c>
      <c r="H78" s="34">
        <f>IF('Data Entry'!H84="","",'Data Entry'!H84)</f>
        <v>4</v>
      </c>
      <c r="I78" s="52">
        <f t="shared" si="28"/>
        <v>0.5714285714285714</v>
      </c>
      <c r="J78" s="36">
        <f t="shared" si="29"/>
        <v>7</v>
      </c>
    </row>
    <row r="79" spans="1:10" ht="15" customHeight="1">
      <c r="A79" s="51" t="s">
        <v>16</v>
      </c>
      <c r="B79" s="34" t="str">
        <f>IF('Data Entry'!B85="","",'Data Entry'!B85)</f>
        <v/>
      </c>
      <c r="C79" s="52" t="str">
        <f t="shared" si="25"/>
        <v/>
      </c>
      <c r="D79" s="34">
        <f>IF('Data Entry'!D85="","",'Data Entry'!D85)</f>
        <v>2</v>
      </c>
      <c r="E79" s="52">
        <f t="shared" si="26"/>
        <v>0.16666666666666666</v>
      </c>
      <c r="F79" s="34">
        <f>IF('Data Entry'!F85="","",'Data Entry'!F85)</f>
        <v>3</v>
      </c>
      <c r="G79" s="52">
        <f t="shared" si="27"/>
        <v>0.25</v>
      </c>
      <c r="H79" s="34">
        <f>IF('Data Entry'!H85="","",'Data Entry'!H85)</f>
        <v>7</v>
      </c>
      <c r="I79" s="52">
        <f t="shared" si="28"/>
        <v>0.58333333333333337</v>
      </c>
      <c r="J79" s="36">
        <f t="shared" si="29"/>
        <v>12</v>
      </c>
    </row>
    <row r="80" spans="1:10" ht="15" customHeight="1">
      <c r="A80" s="51" t="s">
        <v>17</v>
      </c>
      <c r="B80" s="34" t="str">
        <f>IF('Data Entry'!B86="","",'Data Entry'!B86)</f>
        <v/>
      </c>
      <c r="C80" s="52" t="str">
        <f t="shared" si="25"/>
        <v/>
      </c>
      <c r="D80" s="34">
        <f>IF('Data Entry'!D86="","",'Data Entry'!D86)</f>
        <v>2</v>
      </c>
      <c r="E80" s="52">
        <f t="shared" si="26"/>
        <v>0.4</v>
      </c>
      <c r="F80" s="34">
        <f>IF('Data Entry'!F86="","",'Data Entry'!F86)</f>
        <v>1</v>
      </c>
      <c r="G80" s="52">
        <f t="shared" si="27"/>
        <v>0.2</v>
      </c>
      <c r="H80" s="34">
        <f>IF('Data Entry'!H86="","",'Data Entry'!H86)</f>
        <v>2</v>
      </c>
      <c r="I80" s="52">
        <f t="shared" si="28"/>
        <v>0.4</v>
      </c>
      <c r="J80" s="36">
        <f t="shared" si="29"/>
        <v>5</v>
      </c>
    </row>
    <row r="81" spans="1:10" ht="15" customHeight="1">
      <c r="A81" s="51" t="s">
        <v>18</v>
      </c>
      <c r="B81" s="34" t="str">
        <f>IF('Data Entry'!B87="","",'Data Entry'!B87)</f>
        <v/>
      </c>
      <c r="C81" s="52" t="str">
        <f t="shared" si="25"/>
        <v/>
      </c>
      <c r="D81" s="34">
        <f>IF('Data Entry'!D87="","",'Data Entry'!D87)</f>
        <v>1</v>
      </c>
      <c r="E81" s="52">
        <f t="shared" si="26"/>
        <v>0.16666666666666666</v>
      </c>
      <c r="F81" s="34">
        <f>IF('Data Entry'!F87="","",'Data Entry'!F87)</f>
        <v>2</v>
      </c>
      <c r="G81" s="52">
        <f t="shared" si="27"/>
        <v>0.33333333333333331</v>
      </c>
      <c r="H81" s="34">
        <f>IF('Data Entry'!H87="","",'Data Entry'!H87)</f>
        <v>3</v>
      </c>
      <c r="I81" s="52">
        <f t="shared" si="28"/>
        <v>0.5</v>
      </c>
      <c r="J81" s="36">
        <f t="shared" si="29"/>
        <v>6</v>
      </c>
    </row>
    <row r="82" spans="1:10" ht="15" customHeight="1">
      <c r="A82" s="64" t="s">
        <v>19</v>
      </c>
      <c r="B82" s="35">
        <f>IF('Data Entry'!B88="","",'Data Entry'!B88)</f>
        <v>1</v>
      </c>
      <c r="C82" s="65">
        <f t="shared" si="25"/>
        <v>0.33333333333333331</v>
      </c>
      <c r="D82" s="35" t="str">
        <f>IF('Data Entry'!D88="","",'Data Entry'!D88)</f>
        <v/>
      </c>
      <c r="E82" s="65" t="str">
        <f t="shared" si="26"/>
        <v/>
      </c>
      <c r="F82" s="35">
        <f>IF('Data Entry'!F88="","",'Data Entry'!F88)</f>
        <v>2</v>
      </c>
      <c r="G82" s="65">
        <f t="shared" si="27"/>
        <v>0.66666666666666663</v>
      </c>
      <c r="H82" s="35" t="str">
        <f>IF('Data Entry'!H88="","",'Data Entry'!H88)</f>
        <v/>
      </c>
      <c r="I82" s="65" t="str">
        <f t="shared" si="28"/>
        <v/>
      </c>
      <c r="J82" s="37">
        <f t="shared" si="29"/>
        <v>3</v>
      </c>
    </row>
    <row r="83" spans="1:10" ht="10" customHeight="1">
      <c r="A83" s="2"/>
      <c r="B83" s="2"/>
      <c r="C83" s="2"/>
      <c r="D83" s="2"/>
      <c r="E83" s="2"/>
      <c r="F83" s="2"/>
      <c r="G83" s="2"/>
      <c r="H83" s="2"/>
      <c r="I83" s="2"/>
      <c r="J83" s="2"/>
    </row>
    <row r="84" spans="1:10" ht="10" customHeight="1">
      <c r="A84" s="2"/>
      <c r="B84" s="2"/>
      <c r="C84" s="2"/>
      <c r="D84" s="2"/>
      <c r="E84" s="2"/>
      <c r="F84" s="2"/>
      <c r="G84" s="2"/>
      <c r="H84" s="2"/>
      <c r="I84" s="2"/>
      <c r="J84" s="2"/>
    </row>
  </sheetData>
  <sheetProtection password="FC83" sheet="1" objects="1" scenarios="1"/>
  <mergeCells count="37">
    <mergeCell ref="A1:J1"/>
    <mergeCell ref="A73:A74"/>
    <mergeCell ref="B73:C73"/>
    <mergeCell ref="D73:E73"/>
    <mergeCell ref="F73:G73"/>
    <mergeCell ref="H73:I73"/>
    <mergeCell ref="A32:B33"/>
    <mergeCell ref="D33:J33"/>
    <mergeCell ref="A60:B61"/>
    <mergeCell ref="A63:A64"/>
    <mergeCell ref="A45:A46"/>
    <mergeCell ref="B45:C45"/>
    <mergeCell ref="D45:E45"/>
    <mergeCell ref="F45:G45"/>
    <mergeCell ref="H45:I45"/>
    <mergeCell ref="D61:J61"/>
    <mergeCell ref="B63:C63"/>
    <mergeCell ref="D63:E63"/>
    <mergeCell ref="F63:G63"/>
    <mergeCell ref="H63:I63"/>
    <mergeCell ref="A35:A36"/>
    <mergeCell ref="B35:C35"/>
    <mergeCell ref="D35:E35"/>
    <mergeCell ref="F35:G35"/>
    <mergeCell ref="H35:I35"/>
    <mergeCell ref="A17:A18"/>
    <mergeCell ref="B17:C17"/>
    <mergeCell ref="D17:E17"/>
    <mergeCell ref="F17:G17"/>
    <mergeCell ref="H17:I17"/>
    <mergeCell ref="A4:B5"/>
    <mergeCell ref="D5:J5"/>
    <mergeCell ref="A7:A8"/>
    <mergeCell ref="B7:C7"/>
    <mergeCell ref="D7:E7"/>
    <mergeCell ref="F7:G7"/>
    <mergeCell ref="H7:I7"/>
  </mergeCells>
  <pageMargins left="0.39370078740157483" right="0.39370078740157483" top="0.39370078740157483" bottom="0.39370078740157483" header="0.31496062992125984" footer="0.31496062992125984"/>
  <pageSetup paperSize="9" scale="90" orientation="landscape"/>
  <rowBreaks count="2" manualBreakCount="2">
    <brk id="29" max="9" man="1"/>
    <brk id="57" max="9" man="1"/>
  </row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workbookViewId="0">
      <selection activeCell="S22" sqref="S22"/>
    </sheetView>
  </sheetViews>
  <sheetFormatPr baseColWidth="10" defaultColWidth="3.6640625" defaultRowHeight="14" x14ac:dyDescent="0"/>
  <cols>
    <col min="1" max="1" width="9.6640625" bestFit="1" customWidth="1"/>
    <col min="2" max="2" width="16.6640625" customWidth="1"/>
    <col min="3" max="3" width="12.33203125" customWidth="1"/>
    <col min="4" max="5" width="12.6640625" customWidth="1"/>
    <col min="6" max="6" width="17.33203125" customWidth="1"/>
    <col min="7" max="7" width="10.1640625" customWidth="1"/>
    <col min="8" max="8" width="49.6640625" customWidth="1"/>
    <col min="9" max="9" width="12.6640625" customWidth="1"/>
    <col min="26" max="26" width="3.83203125" customWidth="1"/>
  </cols>
  <sheetData>
    <row r="1" spans="1:8">
      <c r="A1" s="38">
        <f>SchoolNumber</f>
        <v>3824</v>
      </c>
      <c r="B1" s="38" t="str">
        <f>SchoolName</f>
        <v>St John's School Ranfurly</v>
      </c>
      <c r="C1" s="38">
        <v>2016</v>
      </c>
      <c r="D1" s="38" t="s">
        <v>43</v>
      </c>
      <c r="E1" s="38">
        <v>2016.01</v>
      </c>
      <c r="F1" s="39">
        <f>'Data Entry'!D3</f>
        <v>42720</v>
      </c>
      <c r="G1" s="38"/>
      <c r="H1" s="38"/>
    </row>
    <row r="2" spans="1:8">
      <c r="A2" s="38" t="s">
        <v>28</v>
      </c>
      <c r="B2" s="38" t="s">
        <v>29</v>
      </c>
      <c r="C2" s="38" t="s">
        <v>30</v>
      </c>
      <c r="D2" s="38" t="s">
        <v>31</v>
      </c>
      <c r="E2" s="38" t="s">
        <v>32</v>
      </c>
      <c r="F2" s="38" t="s">
        <v>33</v>
      </c>
      <c r="G2" s="38" t="s">
        <v>34</v>
      </c>
      <c r="H2" s="38" t="s">
        <v>46</v>
      </c>
    </row>
    <row r="3" spans="1:8">
      <c r="A3" s="38">
        <f t="shared" ref="A3:A34" si="0">SchoolNumber</f>
        <v>3824</v>
      </c>
      <c r="B3" s="38" t="s">
        <v>35</v>
      </c>
      <c r="C3" s="38">
        <v>1</v>
      </c>
      <c r="D3" s="38"/>
      <c r="E3" s="38"/>
      <c r="F3" s="38" t="s">
        <v>25</v>
      </c>
      <c r="G3" s="38">
        <f>READ_WB_1</f>
        <v>1</v>
      </c>
      <c r="H3" s="38" t="b">
        <f>IF('MOE USE ONLY'!B2=TRUE,FALSE,AND(SUM('Data Entry'!B22:B29)='Data Entry'!B9,SUM(G3:G58)&gt;0))</f>
        <v>1</v>
      </c>
    </row>
    <row r="4" spans="1:8">
      <c r="A4" s="38">
        <f t="shared" si="0"/>
        <v>3824</v>
      </c>
      <c r="B4" s="38" t="s">
        <v>35</v>
      </c>
      <c r="C4" s="38">
        <v>2</v>
      </c>
      <c r="D4" s="38"/>
      <c r="E4" s="38"/>
      <c r="F4" s="38" t="s">
        <v>25</v>
      </c>
      <c r="G4" s="38">
        <f>READ_WB_2</f>
        <v>0</v>
      </c>
      <c r="H4" s="38" t="b">
        <f>IF('MOE USE ONLY'!B2=TRUE,FALSE,AND(SUM('Data Entry'!B22:B29)='Data Entry'!B9,SUM(G3:G58)&gt;0))</f>
        <v>1</v>
      </c>
    </row>
    <row r="5" spans="1:8">
      <c r="A5" s="38">
        <f t="shared" si="0"/>
        <v>3824</v>
      </c>
      <c r="B5" s="38" t="s">
        <v>35</v>
      </c>
      <c r="C5" s="38">
        <v>3</v>
      </c>
      <c r="D5" s="38"/>
      <c r="E5" s="38"/>
      <c r="F5" s="38" t="s">
        <v>25</v>
      </c>
      <c r="G5" s="38">
        <f>READ_WB_3</f>
        <v>0</v>
      </c>
      <c r="H5" s="38" t="b">
        <f>IF('MOE USE ONLY'!B2=TRUE,FALSE,AND(SUM('Data Entry'!B22:B29)='Data Entry'!B9,SUM(G3:G58)&gt;0))</f>
        <v>1</v>
      </c>
    </row>
    <row r="6" spans="1:8">
      <c r="A6" s="38">
        <f t="shared" si="0"/>
        <v>3824</v>
      </c>
      <c r="B6" s="38" t="s">
        <v>35</v>
      </c>
      <c r="C6" s="38">
        <v>4</v>
      </c>
      <c r="D6" s="38"/>
      <c r="E6" s="38"/>
      <c r="F6" s="38" t="s">
        <v>25</v>
      </c>
      <c r="G6" s="38">
        <f>READ_WB_4</f>
        <v>1</v>
      </c>
      <c r="H6" s="38" t="b">
        <f>IF('MOE USE ONLY'!B2=TRUE,FALSE,AND(SUM('Data Entry'!B22:B29)='Data Entry'!B9,SUM(G3:G58)&gt;0))</f>
        <v>1</v>
      </c>
    </row>
    <row r="7" spans="1:8">
      <c r="A7" s="38">
        <f t="shared" si="0"/>
        <v>3824</v>
      </c>
      <c r="B7" s="38" t="s">
        <v>35</v>
      </c>
      <c r="C7" s="38">
        <v>5</v>
      </c>
      <c r="D7" s="38"/>
      <c r="E7" s="38"/>
      <c r="F7" s="38" t="s">
        <v>25</v>
      </c>
      <c r="G7" s="38">
        <f>READ_WB_5</f>
        <v>0</v>
      </c>
      <c r="H7" s="38" t="b">
        <f>IF('MOE USE ONLY'!B2=TRUE,FALSE,AND(SUM('Data Entry'!B22:B29)='Data Entry'!B9,SUM(G3:G58)&gt;0))</f>
        <v>1</v>
      </c>
    </row>
    <row r="8" spans="1:8">
      <c r="A8" s="38">
        <f t="shared" si="0"/>
        <v>3824</v>
      </c>
      <c r="B8" s="38" t="s">
        <v>35</v>
      </c>
      <c r="C8" s="38">
        <v>6</v>
      </c>
      <c r="D8" s="38"/>
      <c r="E8" s="38"/>
      <c r="F8" s="38" t="s">
        <v>25</v>
      </c>
      <c r="G8" s="38">
        <f>READ_WB_6</f>
        <v>1</v>
      </c>
      <c r="H8" s="38" t="b">
        <f>IF('MOE USE ONLY'!B2=TRUE,FALSE,AND(SUM('Data Entry'!B22:B29)='Data Entry'!B9,SUM(G3:G58)&gt;0))</f>
        <v>1</v>
      </c>
    </row>
    <row r="9" spans="1:8">
      <c r="A9" s="38">
        <f t="shared" si="0"/>
        <v>3824</v>
      </c>
      <c r="B9" s="38" t="s">
        <v>35</v>
      </c>
      <c r="C9" s="38">
        <v>7</v>
      </c>
      <c r="D9" s="38"/>
      <c r="E9" s="38"/>
      <c r="F9" s="38" t="s">
        <v>25</v>
      </c>
      <c r="G9" s="38">
        <f>READ_WB_7</f>
        <v>1</v>
      </c>
      <c r="H9" s="38" t="b">
        <f>IF('MOE USE ONLY'!B2=TRUE,FALSE,AND(SUM('Data Entry'!B22:B29)='Data Entry'!B9,SUM(G3:G58)&gt;0))</f>
        <v>1</v>
      </c>
    </row>
    <row r="10" spans="1:8">
      <c r="A10" s="38">
        <f t="shared" si="0"/>
        <v>3824</v>
      </c>
      <c r="B10" s="38" t="s">
        <v>35</v>
      </c>
      <c r="C10" s="38">
        <v>8</v>
      </c>
      <c r="D10" s="38"/>
      <c r="E10" s="38"/>
      <c r="F10" s="38" t="s">
        <v>25</v>
      </c>
      <c r="G10" s="38">
        <f>READ_WB_8</f>
        <v>1</v>
      </c>
      <c r="H10" s="38" t="b">
        <f>IF('MOE USE ONLY'!B2=TRUE,FALSE,AND(SUM('Data Entry'!B22:B29)='Data Entry'!B9,SUM(G3:G58)&gt;0))</f>
        <v>1</v>
      </c>
    </row>
    <row r="11" spans="1:8">
      <c r="A11" s="38">
        <f t="shared" si="0"/>
        <v>3824</v>
      </c>
      <c r="B11" s="38" t="s">
        <v>35</v>
      </c>
      <c r="C11" s="38"/>
      <c r="D11" s="38" t="s">
        <v>36</v>
      </c>
      <c r="E11" s="38"/>
      <c r="F11" s="38" t="s">
        <v>25</v>
      </c>
      <c r="G11" s="38">
        <f>READ_WB_M</f>
        <v>4</v>
      </c>
      <c r="H11" s="38" t="b">
        <f>IF('MOE USE ONLY'!B2=TRUE,FALSE,AND(SUM('Data Entry'!B15:B16)='Data Entry'!B9,SUM(G3:G58)&gt;0))</f>
        <v>1</v>
      </c>
    </row>
    <row r="12" spans="1:8">
      <c r="A12" s="38">
        <f t="shared" si="0"/>
        <v>3824</v>
      </c>
      <c r="B12" s="38" t="s">
        <v>35</v>
      </c>
      <c r="C12" s="38"/>
      <c r="D12" s="38" t="s">
        <v>37</v>
      </c>
      <c r="E12" s="38"/>
      <c r="F12" s="38" t="s">
        <v>25</v>
      </c>
      <c r="G12" s="38">
        <f>READ_WB_F</f>
        <v>1</v>
      </c>
      <c r="H12" s="38" t="b">
        <f>IF('MOE USE ONLY'!B2=TRUE,FALSE,AND(SUM('Data Entry'!B15:B16)='Data Entry'!B9,SUM(G3:G58)&gt;0))</f>
        <v>1</v>
      </c>
    </row>
    <row r="13" spans="1:8">
      <c r="A13" s="38">
        <f t="shared" si="0"/>
        <v>3824</v>
      </c>
      <c r="B13" s="38" t="s">
        <v>35</v>
      </c>
      <c r="C13" s="38"/>
      <c r="D13" s="38"/>
      <c r="E13" s="38">
        <v>1</v>
      </c>
      <c r="F13" s="38" t="s">
        <v>25</v>
      </c>
      <c r="G13" s="38">
        <f>READ_WB_EURO</f>
        <v>1</v>
      </c>
      <c r="H13" s="38" t="b">
        <f>IF('MOE USE ONLY'!B2=TRUE,FALSE,AND(SUM('Data Entry'!B10:B14)='Data Entry'!B9,SUM(G3:G58)&gt;0))</f>
        <v>1</v>
      </c>
    </row>
    <row r="14" spans="1:8">
      <c r="A14" s="38">
        <f t="shared" si="0"/>
        <v>3824</v>
      </c>
      <c r="B14" s="38" t="s">
        <v>35</v>
      </c>
      <c r="C14" s="38"/>
      <c r="D14" s="38"/>
      <c r="E14" s="38">
        <v>2</v>
      </c>
      <c r="F14" s="38" t="s">
        <v>25</v>
      </c>
      <c r="G14" s="38">
        <f>READ_WB_MAOR</f>
        <v>0</v>
      </c>
      <c r="H14" s="38" t="b">
        <f>IF('MOE USE ONLY'!B2=TRUE,FALSE,AND(SUM('Data Entry'!B10:B14)='Data Entry'!B9,SUM(G3:G58)&gt;0))</f>
        <v>1</v>
      </c>
    </row>
    <row r="15" spans="1:8">
      <c r="A15" s="38">
        <f t="shared" si="0"/>
        <v>3824</v>
      </c>
      <c r="B15" s="38" t="s">
        <v>35</v>
      </c>
      <c r="C15" s="38"/>
      <c r="D15" s="38"/>
      <c r="E15" s="38">
        <v>3</v>
      </c>
      <c r="F15" s="38" t="s">
        <v>25</v>
      </c>
      <c r="G15" s="38">
        <f>READ_WB_PASI</f>
        <v>2</v>
      </c>
      <c r="H15" s="38" t="b">
        <f>IF('MOE USE ONLY'!B2=TRUE,FALSE,AND(SUM('Data Entry'!B10:B14)='Data Entry'!B9,SUM(G3:G58)&gt;0))</f>
        <v>1</v>
      </c>
    </row>
    <row r="16" spans="1:8">
      <c r="A16" s="38">
        <f t="shared" si="0"/>
        <v>3824</v>
      </c>
      <c r="B16" s="38" t="s">
        <v>35</v>
      </c>
      <c r="C16" s="38"/>
      <c r="D16" s="38"/>
      <c r="E16" s="38">
        <v>4</v>
      </c>
      <c r="F16" s="38" t="s">
        <v>25</v>
      </c>
      <c r="G16" s="38">
        <f>READ_WB_ASIA</f>
        <v>2</v>
      </c>
      <c r="H16" s="38" t="b">
        <f>IF('MOE USE ONLY'!B2=TRUE,FALSE,AND(SUM('Data Entry'!B10:B14)='Data Entry'!B9,SUM(G3:G58)&gt;0))</f>
        <v>1</v>
      </c>
    </row>
    <row r="17" spans="1:8">
      <c r="A17" s="38">
        <f t="shared" si="0"/>
        <v>3824</v>
      </c>
      <c r="B17" s="38" t="s">
        <v>35</v>
      </c>
      <c r="C17" s="38">
        <v>1</v>
      </c>
      <c r="D17" s="38"/>
      <c r="E17" s="38"/>
      <c r="F17" s="38" t="s">
        <v>38</v>
      </c>
      <c r="G17" s="38">
        <f>READ_BE_1</f>
        <v>4</v>
      </c>
      <c r="H17" s="38" t="b">
        <f>IF('MOE USE ONLY'!B2=TRUE,FALSE,AND(SUM('Data Entry'!D22:D29)='Data Entry'!D9,SUM(G3:G58)&gt;0))</f>
        <v>1</v>
      </c>
    </row>
    <row r="18" spans="1:8">
      <c r="A18" s="38">
        <f t="shared" si="0"/>
        <v>3824</v>
      </c>
      <c r="B18" s="38" t="s">
        <v>35</v>
      </c>
      <c r="C18" s="38">
        <v>2</v>
      </c>
      <c r="D18" s="38"/>
      <c r="E18" s="38"/>
      <c r="F18" s="38" t="s">
        <v>38</v>
      </c>
      <c r="G18" s="38">
        <f>READ_BE_2</f>
        <v>1</v>
      </c>
      <c r="H18" s="38" t="b">
        <f>IF('MOE USE ONLY'!B2=TRUE,FALSE,AND(SUM('Data Entry'!D22:D29)='Data Entry'!D9,SUM(G3:G58)&gt;0))</f>
        <v>1</v>
      </c>
    </row>
    <row r="19" spans="1:8">
      <c r="A19" s="38">
        <f t="shared" si="0"/>
        <v>3824</v>
      </c>
      <c r="B19" s="38" t="s">
        <v>35</v>
      </c>
      <c r="C19" s="38">
        <v>3</v>
      </c>
      <c r="D19" s="38"/>
      <c r="E19" s="38"/>
      <c r="F19" s="38" t="s">
        <v>38</v>
      </c>
      <c r="G19" s="38">
        <f>READ_BE_3</f>
        <v>0</v>
      </c>
      <c r="H19" s="38" t="b">
        <f>IF('MOE USE ONLY'!B2=TRUE,FALSE,AND(SUM('Data Entry'!D22:D29)='Data Entry'!D9,SUM(G3:G58)&gt;0))</f>
        <v>1</v>
      </c>
    </row>
    <row r="20" spans="1:8">
      <c r="A20" s="38">
        <f t="shared" si="0"/>
        <v>3824</v>
      </c>
      <c r="B20" s="38" t="s">
        <v>35</v>
      </c>
      <c r="C20" s="38">
        <v>4</v>
      </c>
      <c r="D20" s="38"/>
      <c r="E20" s="38"/>
      <c r="F20" s="38" t="s">
        <v>38</v>
      </c>
      <c r="G20" s="38">
        <f>READ_BE_4</f>
        <v>0</v>
      </c>
      <c r="H20" s="38" t="b">
        <f>IF('MOE USE ONLY'!B2=TRUE,FALSE,AND(SUM('Data Entry'!D22:D29)='Data Entry'!D9,SUM(G3:G58)&gt;0))</f>
        <v>1</v>
      </c>
    </row>
    <row r="21" spans="1:8">
      <c r="A21" s="38">
        <f t="shared" si="0"/>
        <v>3824</v>
      </c>
      <c r="B21" s="38" t="s">
        <v>35</v>
      </c>
      <c r="C21" s="38">
        <v>5</v>
      </c>
      <c r="D21" s="38"/>
      <c r="E21" s="38"/>
      <c r="F21" s="38" t="s">
        <v>38</v>
      </c>
      <c r="G21" s="38">
        <f>READ_BE_5</f>
        <v>3</v>
      </c>
      <c r="H21" s="38" t="b">
        <f>IF('MOE USE ONLY'!B2=TRUE,FALSE,AND(SUM('Data Entry'!D22:D29)='Data Entry'!D9,SUM(G3:G58)&gt;0))</f>
        <v>1</v>
      </c>
    </row>
    <row r="22" spans="1:8">
      <c r="A22" s="38">
        <f t="shared" si="0"/>
        <v>3824</v>
      </c>
      <c r="B22" s="38" t="s">
        <v>35</v>
      </c>
      <c r="C22" s="38">
        <v>6</v>
      </c>
      <c r="D22" s="38"/>
      <c r="E22" s="38"/>
      <c r="F22" s="38" t="s">
        <v>38</v>
      </c>
      <c r="G22" s="38">
        <f>READ_BE_6</f>
        <v>1</v>
      </c>
      <c r="H22" s="38" t="b">
        <f>IF('MOE USE ONLY'!B2=TRUE,FALSE,AND(SUM('Data Entry'!D22:D29)='Data Entry'!D9,SUM(G3:G58)&gt;0))</f>
        <v>1</v>
      </c>
    </row>
    <row r="23" spans="1:8">
      <c r="A23" s="38">
        <f t="shared" si="0"/>
        <v>3824</v>
      </c>
      <c r="B23" s="38" t="s">
        <v>35</v>
      </c>
      <c r="C23" s="38">
        <v>7</v>
      </c>
      <c r="D23" s="38"/>
      <c r="E23" s="38"/>
      <c r="F23" s="38" t="s">
        <v>38</v>
      </c>
      <c r="G23" s="38">
        <f>READ_BE_7</f>
        <v>2</v>
      </c>
      <c r="H23" s="38" t="b">
        <f>IF('MOE USE ONLY'!B2=TRUE,FALSE,AND(SUM('Data Entry'!D22:D29)='Data Entry'!D9,SUM(G3:G58)&gt;0))</f>
        <v>1</v>
      </c>
    </row>
    <row r="24" spans="1:8">
      <c r="A24" s="38">
        <f t="shared" si="0"/>
        <v>3824</v>
      </c>
      <c r="B24" s="38" t="s">
        <v>35</v>
      </c>
      <c r="C24" s="38">
        <v>8</v>
      </c>
      <c r="D24" s="38"/>
      <c r="E24" s="38"/>
      <c r="F24" s="38" t="s">
        <v>38</v>
      </c>
      <c r="G24" s="38">
        <f>READ_BE_8</f>
        <v>0</v>
      </c>
      <c r="H24" s="38" t="b">
        <f>IF('MOE USE ONLY'!B2=TRUE,FALSE,AND(SUM('Data Entry'!D22:D29)='Data Entry'!D9,SUM(G3:G58)&gt;0))</f>
        <v>1</v>
      </c>
    </row>
    <row r="25" spans="1:8">
      <c r="A25" s="38">
        <f t="shared" si="0"/>
        <v>3824</v>
      </c>
      <c r="B25" s="38" t="s">
        <v>35</v>
      </c>
      <c r="C25" s="38"/>
      <c r="D25" s="38" t="s">
        <v>36</v>
      </c>
      <c r="E25" s="38"/>
      <c r="F25" s="38" t="s">
        <v>38</v>
      </c>
      <c r="G25" s="38">
        <f>READ_BE_M</f>
        <v>7</v>
      </c>
      <c r="H25" s="38" t="b">
        <f>IF('MOE USE ONLY'!B2=TRUE,FALSE,AND(SUM('Data Entry'!D15:D16)='Data Entry'!D9,SUM(G3:G58)&gt;0))</f>
        <v>1</v>
      </c>
    </row>
    <row r="26" spans="1:8">
      <c r="A26" s="38">
        <f t="shared" si="0"/>
        <v>3824</v>
      </c>
      <c r="B26" s="38" t="s">
        <v>35</v>
      </c>
      <c r="C26" s="38"/>
      <c r="D26" s="38" t="s">
        <v>37</v>
      </c>
      <c r="E26" s="38"/>
      <c r="F26" s="38" t="s">
        <v>38</v>
      </c>
      <c r="G26" s="38">
        <f>READ_BE_F</f>
        <v>4</v>
      </c>
      <c r="H26" s="38" t="b">
        <f>IF('MOE USE ONLY'!B2=TRUE,FALSE,AND(SUM('Data Entry'!D15:D16)='Data Entry'!D9,SUM(G3:G58)&gt;0))</f>
        <v>1</v>
      </c>
    </row>
    <row r="27" spans="1:8">
      <c r="A27" s="38">
        <f t="shared" si="0"/>
        <v>3824</v>
      </c>
      <c r="B27" s="38" t="s">
        <v>35</v>
      </c>
      <c r="C27" s="38"/>
      <c r="D27" s="38"/>
      <c r="E27" s="38">
        <v>1</v>
      </c>
      <c r="F27" s="38" t="s">
        <v>38</v>
      </c>
      <c r="G27" s="38">
        <f>READ_BE_EURO</f>
        <v>7</v>
      </c>
      <c r="H27" s="38" t="b">
        <f>IF('MOE USE ONLY'!B2=TRUE,FALSE,AND(SUM('Data Entry'!D10:D14)='Data Entry'!D9,SUM(G3:G58)&gt;0))</f>
        <v>1</v>
      </c>
    </row>
    <row r="28" spans="1:8">
      <c r="A28" s="38">
        <f t="shared" si="0"/>
        <v>3824</v>
      </c>
      <c r="B28" s="38" t="s">
        <v>35</v>
      </c>
      <c r="C28" s="38"/>
      <c r="D28" s="38"/>
      <c r="E28" s="38">
        <v>2</v>
      </c>
      <c r="F28" s="38" t="s">
        <v>38</v>
      </c>
      <c r="G28" s="38">
        <f>READ_BE_MAOR</f>
        <v>1</v>
      </c>
      <c r="H28" s="38" t="b">
        <f>IF('MOE USE ONLY'!B2=TRUE,FALSE,AND(SUM('Data Entry'!D10:D14)='Data Entry'!D9,SUM(G3:G58)&gt;0))</f>
        <v>1</v>
      </c>
    </row>
    <row r="29" spans="1:8">
      <c r="A29" s="38">
        <f t="shared" si="0"/>
        <v>3824</v>
      </c>
      <c r="B29" s="38" t="s">
        <v>35</v>
      </c>
      <c r="C29" s="38"/>
      <c r="D29" s="38"/>
      <c r="E29" s="38">
        <v>3</v>
      </c>
      <c r="F29" s="38" t="s">
        <v>38</v>
      </c>
      <c r="G29" s="38">
        <f>READ_BE_PASI</f>
        <v>1</v>
      </c>
      <c r="H29" s="38" t="b">
        <f>IF('MOE USE ONLY'!B2=TRUE,FALSE,AND(SUM('Data Entry'!D10:D14)='Data Entry'!D9,SUM(G3:G58)&gt;0))</f>
        <v>1</v>
      </c>
    </row>
    <row r="30" spans="1:8">
      <c r="A30" s="38">
        <f t="shared" si="0"/>
        <v>3824</v>
      </c>
      <c r="B30" s="38" t="s">
        <v>35</v>
      </c>
      <c r="C30" s="38"/>
      <c r="D30" s="38"/>
      <c r="E30" s="38">
        <v>4</v>
      </c>
      <c r="F30" s="38" t="s">
        <v>38</v>
      </c>
      <c r="G30" s="38">
        <f>READ_BE_ASIA</f>
        <v>2</v>
      </c>
      <c r="H30" s="38" t="b">
        <f>IF('MOE USE ONLY'!B2=TRUE,FALSE,AND(SUM('Data Entry'!D10:D14)='Data Entry'!D9,SUM(G3:G58)&gt;0))</f>
        <v>1</v>
      </c>
    </row>
    <row r="31" spans="1:8">
      <c r="A31" s="38">
        <f t="shared" si="0"/>
        <v>3824</v>
      </c>
      <c r="B31" s="38" t="s">
        <v>35</v>
      </c>
      <c r="C31" s="38">
        <v>1</v>
      </c>
      <c r="D31" s="38"/>
      <c r="E31" s="38"/>
      <c r="F31" s="38" t="s">
        <v>39</v>
      </c>
      <c r="G31" s="38">
        <f>READ_AT_1</f>
        <v>5</v>
      </c>
      <c r="H31" s="38" t="b">
        <f>IF('MOE USE ONLY'!B2=TRUE,FALSE,AND(SUM('Data Entry'!F22:F29)='Data Entry'!F9,SUM(G3:G58)&gt;0))</f>
        <v>1</v>
      </c>
    </row>
    <row r="32" spans="1:8">
      <c r="A32" s="38">
        <f t="shared" si="0"/>
        <v>3824</v>
      </c>
      <c r="B32" s="38" t="s">
        <v>35</v>
      </c>
      <c r="C32" s="38">
        <v>2</v>
      </c>
      <c r="D32" s="38"/>
      <c r="E32" s="38"/>
      <c r="F32" s="38" t="s">
        <v>39</v>
      </c>
      <c r="G32" s="38">
        <f>READ_AT_2</f>
        <v>2</v>
      </c>
      <c r="H32" s="38" t="b">
        <f>IF('MOE USE ONLY'!B2=TRUE,FALSE,AND(SUM('Data Entry'!F22:F29)='Data Entry'!F9,SUM(G3:G58)&gt;0))</f>
        <v>1</v>
      </c>
    </row>
    <row r="33" spans="1:8">
      <c r="A33" s="38">
        <f t="shared" si="0"/>
        <v>3824</v>
      </c>
      <c r="B33" s="38" t="s">
        <v>35</v>
      </c>
      <c r="C33" s="38">
        <v>3</v>
      </c>
      <c r="D33" s="38"/>
      <c r="E33" s="38"/>
      <c r="F33" s="38" t="s">
        <v>39</v>
      </c>
      <c r="G33" s="38">
        <f>READ_AT_3</f>
        <v>4</v>
      </c>
      <c r="H33" s="38" t="b">
        <f>IF('MOE USE ONLY'!B2=TRUE,FALSE,AND(SUM('Data Entry'!F22:F29)='Data Entry'!F9,SUM(G3:G58)&gt;0))</f>
        <v>1</v>
      </c>
    </row>
    <row r="34" spans="1:8">
      <c r="A34" s="38">
        <f t="shared" si="0"/>
        <v>3824</v>
      </c>
      <c r="B34" s="38" t="s">
        <v>35</v>
      </c>
      <c r="C34" s="38">
        <v>4</v>
      </c>
      <c r="D34" s="38"/>
      <c r="E34" s="38"/>
      <c r="F34" s="38" t="s">
        <v>39</v>
      </c>
      <c r="G34" s="38">
        <f>READ_AT_4</f>
        <v>0</v>
      </c>
      <c r="H34" s="38" t="b">
        <f>IF('MOE USE ONLY'!B2=TRUE,FALSE,AND(SUM('Data Entry'!F22:F29)='Data Entry'!F9,SUM(G3:G58)&gt;0))</f>
        <v>1</v>
      </c>
    </row>
    <row r="35" spans="1:8">
      <c r="A35" s="38">
        <f t="shared" ref="A35:A66" si="1">SchoolNumber</f>
        <v>3824</v>
      </c>
      <c r="B35" s="38" t="s">
        <v>35</v>
      </c>
      <c r="C35" s="38">
        <v>5</v>
      </c>
      <c r="D35" s="38"/>
      <c r="E35" s="38"/>
      <c r="F35" s="38" t="s">
        <v>39</v>
      </c>
      <c r="G35" s="38">
        <f>READ_AT_5</f>
        <v>2</v>
      </c>
      <c r="H35" s="38" t="b">
        <f>IF('MOE USE ONLY'!B2=TRUE,FALSE,AND(SUM('Data Entry'!F22:F29)='Data Entry'!F9,SUM(G3:G58)&gt;0))</f>
        <v>1</v>
      </c>
    </row>
    <row r="36" spans="1:8">
      <c r="A36" s="38">
        <f t="shared" si="1"/>
        <v>3824</v>
      </c>
      <c r="B36" s="38" t="s">
        <v>35</v>
      </c>
      <c r="C36" s="38">
        <v>6</v>
      </c>
      <c r="D36" s="38"/>
      <c r="E36" s="38"/>
      <c r="F36" s="38" t="s">
        <v>39</v>
      </c>
      <c r="G36" s="38">
        <f>READ_AT_6</f>
        <v>1</v>
      </c>
      <c r="H36" s="38" t="b">
        <f>IF('MOE USE ONLY'!B2=TRUE,FALSE,AND(SUM('Data Entry'!F22:F29)='Data Entry'!F9,SUM(G3:G58)&gt;0))</f>
        <v>1</v>
      </c>
    </row>
    <row r="37" spans="1:8">
      <c r="A37" s="38">
        <f t="shared" si="1"/>
        <v>3824</v>
      </c>
      <c r="B37" s="38" t="s">
        <v>35</v>
      </c>
      <c r="C37" s="38">
        <v>7</v>
      </c>
      <c r="D37" s="38"/>
      <c r="E37" s="38"/>
      <c r="F37" s="38" t="s">
        <v>39</v>
      </c>
      <c r="G37" s="38">
        <f>READ_AT_7</f>
        <v>1</v>
      </c>
      <c r="H37" s="38" t="b">
        <f>IF('MOE USE ONLY'!B2=TRUE,FALSE,AND(SUM('Data Entry'!F22:F29)='Data Entry'!F9,SUM(G3:G58)&gt;0))</f>
        <v>1</v>
      </c>
    </row>
    <row r="38" spans="1:8">
      <c r="A38" s="38">
        <f t="shared" si="1"/>
        <v>3824</v>
      </c>
      <c r="B38" s="38" t="s">
        <v>35</v>
      </c>
      <c r="C38" s="38">
        <v>8</v>
      </c>
      <c r="D38" s="38"/>
      <c r="E38" s="38"/>
      <c r="F38" s="38" t="s">
        <v>39</v>
      </c>
      <c r="G38" s="38">
        <f>READ_AT_8</f>
        <v>1</v>
      </c>
      <c r="H38" s="38" t="b">
        <f>IF('MOE USE ONLY'!B2=TRUE,FALSE,AND(SUM('Data Entry'!F22:F29)='Data Entry'!F9,SUM(G3:G58)&gt;0))</f>
        <v>1</v>
      </c>
    </row>
    <row r="39" spans="1:8">
      <c r="A39" s="38">
        <f t="shared" si="1"/>
        <v>3824</v>
      </c>
      <c r="B39" s="38" t="s">
        <v>35</v>
      </c>
      <c r="C39" s="38"/>
      <c r="D39" s="38" t="s">
        <v>36</v>
      </c>
      <c r="E39" s="38"/>
      <c r="F39" s="38" t="s">
        <v>39</v>
      </c>
      <c r="G39" s="38">
        <f>READ_AT_M</f>
        <v>12</v>
      </c>
      <c r="H39" s="38" t="b">
        <f>IF('MOE USE ONLY'!B2=TRUE,FALSE,AND(SUM('Data Entry'!F15:F16)='Data Entry'!F9,SUM(G3:G58)&gt;0))</f>
        <v>1</v>
      </c>
    </row>
    <row r="40" spans="1:8">
      <c r="A40" s="38">
        <f t="shared" si="1"/>
        <v>3824</v>
      </c>
      <c r="B40" s="38" t="s">
        <v>35</v>
      </c>
      <c r="C40" s="38"/>
      <c r="D40" s="38" t="s">
        <v>37</v>
      </c>
      <c r="E40" s="38"/>
      <c r="F40" s="38" t="s">
        <v>39</v>
      </c>
      <c r="G40" s="38">
        <f>READ_AT_F</f>
        <v>4</v>
      </c>
      <c r="H40" s="38" t="b">
        <f>IF('MOE USE ONLY'!B2=TRUE,FALSE,AND(SUM('Data Entry'!F15:F16)='Data Entry'!F9,SUM(G3:G58)&gt;0))</f>
        <v>1</v>
      </c>
    </row>
    <row r="41" spans="1:8">
      <c r="A41" s="38">
        <f t="shared" si="1"/>
        <v>3824</v>
      </c>
      <c r="B41" s="38" t="s">
        <v>35</v>
      </c>
      <c r="C41" s="38"/>
      <c r="D41" s="38"/>
      <c r="E41" s="38">
        <v>1</v>
      </c>
      <c r="F41" s="38" t="s">
        <v>39</v>
      </c>
      <c r="G41" s="38">
        <f>READ_AT_EURO</f>
        <v>10</v>
      </c>
      <c r="H41" s="38" t="b">
        <f>IF('MOE USE ONLY'!B2=TRUE,FALSE,AND(SUM('Data Entry'!F10:F14)='Data Entry'!F9,SUM(G3:G58)&gt;0))</f>
        <v>1</v>
      </c>
    </row>
    <row r="42" spans="1:8">
      <c r="A42" s="38">
        <f t="shared" si="1"/>
        <v>3824</v>
      </c>
      <c r="B42" s="38" t="s">
        <v>35</v>
      </c>
      <c r="C42" s="38"/>
      <c r="D42" s="38"/>
      <c r="E42" s="38">
        <v>2</v>
      </c>
      <c r="F42" s="38" t="s">
        <v>39</v>
      </c>
      <c r="G42" s="38">
        <f>READ_AT_MAOR</f>
        <v>1</v>
      </c>
      <c r="H42" s="38" t="b">
        <f>IF('MOE USE ONLY'!B2=TRUE,FALSE,AND(SUM('Data Entry'!F10:F14)='Data Entry'!F9,SUM(G3:G58)&gt;0))</f>
        <v>1</v>
      </c>
    </row>
    <row r="43" spans="1:8">
      <c r="A43" s="38">
        <f t="shared" si="1"/>
        <v>3824</v>
      </c>
      <c r="B43" s="38" t="s">
        <v>35</v>
      </c>
      <c r="C43" s="38"/>
      <c r="D43" s="38"/>
      <c r="E43" s="38">
        <v>3</v>
      </c>
      <c r="F43" s="38" t="s">
        <v>39</v>
      </c>
      <c r="G43" s="38">
        <f>READ_AT_PASI</f>
        <v>1</v>
      </c>
      <c r="H43" s="38" t="b">
        <f>IF('MOE USE ONLY'!B2=TRUE,FALSE,AND(SUM('Data Entry'!F10:F14)='Data Entry'!F9,SUM(G3:G58)&gt;0))</f>
        <v>1</v>
      </c>
    </row>
    <row r="44" spans="1:8">
      <c r="A44" s="38">
        <f t="shared" si="1"/>
        <v>3824</v>
      </c>
      <c r="B44" s="38" t="s">
        <v>35</v>
      </c>
      <c r="C44" s="38"/>
      <c r="D44" s="38"/>
      <c r="E44" s="38">
        <v>4</v>
      </c>
      <c r="F44" s="38" t="s">
        <v>39</v>
      </c>
      <c r="G44" s="38">
        <f>READ_AT_ASIA</f>
        <v>4</v>
      </c>
      <c r="H44" s="38" t="b">
        <f>IF('MOE USE ONLY'!B2=TRUE,FALSE,AND(SUM('Data Entry'!F10:F14)='Data Entry'!F9,SUM(G3:G58)&gt;0))</f>
        <v>1</v>
      </c>
    </row>
    <row r="45" spans="1:8">
      <c r="A45" s="38">
        <f t="shared" si="1"/>
        <v>3824</v>
      </c>
      <c r="B45" s="38" t="s">
        <v>35</v>
      </c>
      <c r="C45" s="38">
        <v>1</v>
      </c>
      <c r="D45" s="38"/>
      <c r="E45" s="38"/>
      <c r="F45" s="38" t="s">
        <v>40</v>
      </c>
      <c r="G45" s="38">
        <f>READ_AB_1</f>
        <v>0</v>
      </c>
      <c r="H45" s="38" t="b">
        <f>IF('MOE USE ONLY'!B2=TRUE,FALSE,AND(SUM('Data Entry'!H22:H29)='Data Entry'!H9,SUM(G3:G58)&gt;0))</f>
        <v>1</v>
      </c>
    </row>
    <row r="46" spans="1:8">
      <c r="A46" s="38">
        <f t="shared" si="1"/>
        <v>3824</v>
      </c>
      <c r="B46" s="38" t="s">
        <v>35</v>
      </c>
      <c r="C46" s="38">
        <v>2</v>
      </c>
      <c r="D46" s="38"/>
      <c r="E46" s="38"/>
      <c r="F46" s="38" t="s">
        <v>40</v>
      </c>
      <c r="G46" s="38">
        <f>READ_AB_2</f>
        <v>8</v>
      </c>
      <c r="H46" s="38" t="b">
        <f>IF('MOE USE ONLY'!B2=TRUE,FALSE,AND(SUM('Data Entry'!H22:H29)='Data Entry'!H9,SUM(G3:G58)&gt;0))</f>
        <v>1</v>
      </c>
    </row>
    <row r="47" spans="1:8">
      <c r="A47" s="38">
        <f t="shared" si="1"/>
        <v>3824</v>
      </c>
      <c r="B47" s="38" t="s">
        <v>35</v>
      </c>
      <c r="C47" s="38">
        <v>3</v>
      </c>
      <c r="D47" s="38"/>
      <c r="E47" s="38"/>
      <c r="F47" s="38" t="s">
        <v>40</v>
      </c>
      <c r="G47" s="38">
        <f>READ_AB_3</f>
        <v>0</v>
      </c>
      <c r="H47" s="38" t="b">
        <f>IF('MOE USE ONLY'!B2=TRUE,FALSE,AND(SUM('Data Entry'!H22:H29)='Data Entry'!H9,SUM(G3:G58)&gt;0))</f>
        <v>1</v>
      </c>
    </row>
    <row r="48" spans="1:8">
      <c r="A48" s="38">
        <f t="shared" si="1"/>
        <v>3824</v>
      </c>
      <c r="B48" s="38" t="s">
        <v>35</v>
      </c>
      <c r="C48" s="38">
        <v>4</v>
      </c>
      <c r="D48" s="38"/>
      <c r="E48" s="38"/>
      <c r="F48" s="38" t="s">
        <v>40</v>
      </c>
      <c r="G48" s="38">
        <f>READ_AB_4</f>
        <v>6</v>
      </c>
      <c r="H48" s="38" t="b">
        <f>IF('MOE USE ONLY'!B2=TRUE,FALSE,AND(SUM('Data Entry'!H22:H29)='Data Entry'!H9,SUM(G3:G58)&gt;0))</f>
        <v>1</v>
      </c>
    </row>
    <row r="49" spans="1:8">
      <c r="A49" s="38">
        <f t="shared" si="1"/>
        <v>3824</v>
      </c>
      <c r="B49" s="38" t="s">
        <v>35</v>
      </c>
      <c r="C49" s="38">
        <v>5</v>
      </c>
      <c r="D49" s="38"/>
      <c r="E49" s="38"/>
      <c r="F49" s="38" t="s">
        <v>40</v>
      </c>
      <c r="G49" s="38">
        <f>READ_AB_5</f>
        <v>7</v>
      </c>
      <c r="H49" s="38" t="b">
        <f>IF('MOE USE ONLY'!B2=TRUE,FALSE,AND(SUM('Data Entry'!H22:H29)='Data Entry'!H9,SUM(G3:G58)&gt;0))</f>
        <v>1</v>
      </c>
    </row>
    <row r="50" spans="1:8">
      <c r="A50" s="38">
        <f t="shared" si="1"/>
        <v>3824</v>
      </c>
      <c r="B50" s="38" t="s">
        <v>35</v>
      </c>
      <c r="C50" s="38">
        <v>6</v>
      </c>
      <c r="D50" s="38"/>
      <c r="E50" s="38"/>
      <c r="F50" s="38" t="s">
        <v>40</v>
      </c>
      <c r="G50" s="38">
        <f>READ_AB_6</f>
        <v>2</v>
      </c>
      <c r="H50" s="38" t="b">
        <f>IF('MOE USE ONLY'!B2=TRUE,FALSE,AND(SUM('Data Entry'!H22:H29)='Data Entry'!H9,SUM(G3:G58)&gt;0))</f>
        <v>1</v>
      </c>
    </row>
    <row r="51" spans="1:8">
      <c r="A51" s="38">
        <f t="shared" si="1"/>
        <v>3824</v>
      </c>
      <c r="B51" s="38" t="s">
        <v>35</v>
      </c>
      <c r="C51" s="38">
        <v>7</v>
      </c>
      <c r="D51" s="38"/>
      <c r="E51" s="38"/>
      <c r="F51" s="38" t="s">
        <v>40</v>
      </c>
      <c r="G51" s="38">
        <f>READ_AB_7</f>
        <v>2</v>
      </c>
      <c r="H51" s="38" t="b">
        <f>IF('MOE USE ONLY'!B2=TRUE,FALSE,AND(SUM('Data Entry'!H22:H29)='Data Entry'!H9,SUM(G3:G58)&gt;0))</f>
        <v>1</v>
      </c>
    </row>
    <row r="52" spans="1:8">
      <c r="A52" s="38">
        <f t="shared" si="1"/>
        <v>3824</v>
      </c>
      <c r="B52" s="38" t="s">
        <v>35</v>
      </c>
      <c r="C52" s="38">
        <v>8</v>
      </c>
      <c r="D52" s="38"/>
      <c r="E52" s="38"/>
      <c r="F52" s="38" t="s">
        <v>40</v>
      </c>
      <c r="G52" s="38">
        <f>READ_AB_8</f>
        <v>1</v>
      </c>
      <c r="H52" s="38" t="b">
        <f>IF('MOE USE ONLY'!B2=TRUE,FALSE,AND(SUM('Data Entry'!H22:H29)='Data Entry'!H9,SUM(G3:G58)&gt;0))</f>
        <v>1</v>
      </c>
    </row>
    <row r="53" spans="1:8">
      <c r="A53" s="38">
        <f t="shared" si="1"/>
        <v>3824</v>
      </c>
      <c r="B53" s="38" t="s">
        <v>35</v>
      </c>
      <c r="C53" s="38"/>
      <c r="D53" s="38" t="s">
        <v>36</v>
      </c>
      <c r="E53" s="38"/>
      <c r="F53" s="38" t="s">
        <v>40</v>
      </c>
      <c r="G53" s="38">
        <f>READ_AB_M</f>
        <v>10</v>
      </c>
      <c r="H53" s="38" t="b">
        <f>IF('MOE USE ONLY'!B2=TRUE,FALSE,AND(SUM('Data Entry'!H15:H16)='Data Entry'!H9,SUM(G3:G58)&gt;0))</f>
        <v>1</v>
      </c>
    </row>
    <row r="54" spans="1:8">
      <c r="A54" s="38">
        <f t="shared" si="1"/>
        <v>3824</v>
      </c>
      <c r="B54" s="38" t="s">
        <v>35</v>
      </c>
      <c r="C54" s="38"/>
      <c r="D54" s="38" t="s">
        <v>37</v>
      </c>
      <c r="E54" s="38"/>
      <c r="F54" s="38" t="s">
        <v>40</v>
      </c>
      <c r="G54" s="38">
        <f>READ_AB_F</f>
        <v>16</v>
      </c>
      <c r="H54" s="38" t="b">
        <f>IF('MOE USE ONLY'!B2=TRUE,FALSE,AND(SUM('Data Entry'!H15:H16)='Data Entry'!H9,SUM(G3:G58)&gt;0))</f>
        <v>1</v>
      </c>
    </row>
    <row r="55" spans="1:8">
      <c r="A55" s="38">
        <f t="shared" si="1"/>
        <v>3824</v>
      </c>
      <c r="B55" s="38" t="s">
        <v>35</v>
      </c>
      <c r="C55" s="38"/>
      <c r="D55" s="38"/>
      <c r="E55" s="38">
        <v>1</v>
      </c>
      <c r="F55" s="38" t="s">
        <v>40</v>
      </c>
      <c r="G55" s="38">
        <f>READ_AB_EURO</f>
        <v>24</v>
      </c>
      <c r="H55" s="38" t="b">
        <f>IF('MOE USE ONLY'!B2=TRUE,FALSE,AND(SUM('Data Entry'!H10:H14)='Data Entry'!H9,SUM(G3:G58)&gt;0))</f>
        <v>1</v>
      </c>
    </row>
    <row r="56" spans="1:8">
      <c r="A56" s="38">
        <f t="shared" si="1"/>
        <v>3824</v>
      </c>
      <c r="B56" s="38" t="s">
        <v>35</v>
      </c>
      <c r="C56" s="38"/>
      <c r="D56" s="38"/>
      <c r="E56" s="38">
        <v>2</v>
      </c>
      <c r="F56" s="38" t="s">
        <v>40</v>
      </c>
      <c r="G56" s="38">
        <f>READ_AB_MAOR</f>
        <v>1</v>
      </c>
      <c r="H56" s="38" t="b">
        <f>IF('MOE USE ONLY'!B2=TRUE,FALSE,AND(SUM('Data Entry'!H10:H14)='Data Entry'!H9,SUM(G3:G58)&gt;0))</f>
        <v>1</v>
      </c>
    </row>
    <row r="57" spans="1:8">
      <c r="A57" s="38">
        <f t="shared" si="1"/>
        <v>3824</v>
      </c>
      <c r="B57" s="38" t="s">
        <v>35</v>
      </c>
      <c r="C57" s="38"/>
      <c r="D57" s="38"/>
      <c r="E57" s="38">
        <v>3</v>
      </c>
      <c r="F57" s="38" t="s">
        <v>40</v>
      </c>
      <c r="G57" s="38">
        <f>READ_AB_PASI</f>
        <v>0</v>
      </c>
      <c r="H57" s="38" t="b">
        <f>IF('MOE USE ONLY'!B2=TRUE,FALSE,AND(SUM('Data Entry'!H10:H14)='Data Entry'!H9,SUM(G3:G58)&gt;0))</f>
        <v>1</v>
      </c>
    </row>
    <row r="58" spans="1:8">
      <c r="A58" s="38">
        <f t="shared" si="1"/>
        <v>3824</v>
      </c>
      <c r="B58" s="38" t="s">
        <v>35</v>
      </c>
      <c r="C58" s="38"/>
      <c r="D58" s="38"/>
      <c r="E58" s="38">
        <v>4</v>
      </c>
      <c r="F58" s="38" t="s">
        <v>40</v>
      </c>
      <c r="G58" s="38">
        <f>READ_AB_ASIA</f>
        <v>1</v>
      </c>
      <c r="H58" s="38" t="b">
        <f>IF('MOE USE ONLY'!B2=TRUE,FALSE,AND(SUM('Data Entry'!H10:H14)='Data Entry'!H9,SUM(G3:G58)&gt;0))</f>
        <v>1</v>
      </c>
    </row>
    <row r="59" spans="1:8">
      <c r="A59" s="38">
        <f t="shared" si="1"/>
        <v>3824</v>
      </c>
      <c r="B59" s="38" t="s">
        <v>41</v>
      </c>
      <c r="C59" s="38">
        <v>1</v>
      </c>
      <c r="D59" s="38"/>
      <c r="E59" s="38"/>
      <c r="F59" s="38" t="s">
        <v>25</v>
      </c>
      <c r="G59" s="38">
        <f>WRIT_WB_1</f>
        <v>0</v>
      </c>
      <c r="H59" s="38" t="b">
        <f>IF('MOE USE ONLY'!B3=TRUE,FALSE,AND(SUM('Data Entry'!B51:B58)='Data Entry'!B38,SUM(G59:G114)&gt;0))</f>
        <v>1</v>
      </c>
    </row>
    <row r="60" spans="1:8">
      <c r="A60" s="38">
        <f t="shared" si="1"/>
        <v>3824</v>
      </c>
      <c r="B60" s="38" t="s">
        <v>41</v>
      </c>
      <c r="C60" s="38">
        <v>2</v>
      </c>
      <c r="D60" s="38"/>
      <c r="E60" s="38"/>
      <c r="F60" s="38" t="s">
        <v>25</v>
      </c>
      <c r="G60" s="38">
        <f>WRIT_WB_2</f>
        <v>0</v>
      </c>
      <c r="H60" s="38" t="b">
        <f>IF('MOE USE ONLY'!B3=TRUE,FALSE,AND(SUM('Data Entry'!B51:B58)='Data Entry'!B38,SUM(G59:G114)&gt;0))</f>
        <v>1</v>
      </c>
    </row>
    <row r="61" spans="1:8">
      <c r="A61" s="38">
        <f t="shared" si="1"/>
        <v>3824</v>
      </c>
      <c r="B61" s="38" t="s">
        <v>41</v>
      </c>
      <c r="C61" s="38">
        <v>3</v>
      </c>
      <c r="D61" s="38"/>
      <c r="E61" s="38"/>
      <c r="F61" s="38" t="s">
        <v>25</v>
      </c>
      <c r="G61" s="38">
        <f>WRIT_WB_3</f>
        <v>0</v>
      </c>
      <c r="H61" s="38" t="b">
        <f>IF('MOE USE ONLY'!B3=TRUE,FALSE,AND(SUM('Data Entry'!B51:B58)='Data Entry'!B38,SUM(G59:G114)&gt;0))</f>
        <v>1</v>
      </c>
    </row>
    <row r="62" spans="1:8">
      <c r="A62" s="38">
        <f t="shared" si="1"/>
        <v>3824</v>
      </c>
      <c r="B62" s="38" t="s">
        <v>41</v>
      </c>
      <c r="C62" s="38">
        <v>4</v>
      </c>
      <c r="D62" s="38"/>
      <c r="E62" s="38"/>
      <c r="F62" s="38" t="s">
        <v>25</v>
      </c>
      <c r="G62" s="38">
        <f>WRIT_WB_4</f>
        <v>1</v>
      </c>
      <c r="H62" s="38" t="b">
        <f>IF('MOE USE ONLY'!B3=TRUE,FALSE,AND(SUM('Data Entry'!B51:B58)='Data Entry'!B38,SUM(G59:G114)&gt;0))</f>
        <v>1</v>
      </c>
    </row>
    <row r="63" spans="1:8">
      <c r="A63" s="38">
        <f t="shared" si="1"/>
        <v>3824</v>
      </c>
      <c r="B63" s="38" t="s">
        <v>41</v>
      </c>
      <c r="C63" s="38">
        <v>5</v>
      </c>
      <c r="D63" s="38"/>
      <c r="E63" s="38"/>
      <c r="F63" s="38" t="s">
        <v>25</v>
      </c>
      <c r="G63" s="38">
        <f>WRIT_WB_5</f>
        <v>0</v>
      </c>
      <c r="H63" s="38" t="b">
        <f>IF('MOE USE ONLY'!B3=TRUE,FALSE,AND(SUM('Data Entry'!B51:B58)='Data Entry'!B38,SUM(G59:G114)&gt;0))</f>
        <v>1</v>
      </c>
    </row>
    <row r="64" spans="1:8">
      <c r="A64" s="38">
        <f t="shared" si="1"/>
        <v>3824</v>
      </c>
      <c r="B64" s="38" t="s">
        <v>41</v>
      </c>
      <c r="C64" s="38">
        <v>6</v>
      </c>
      <c r="D64" s="38"/>
      <c r="E64" s="38"/>
      <c r="F64" s="38" t="s">
        <v>25</v>
      </c>
      <c r="G64" s="38">
        <f>WRIT_WB_6</f>
        <v>0</v>
      </c>
      <c r="H64" s="38" t="b">
        <f>IF('MOE USE ONLY'!B3=TRUE,FALSE,AND(SUM('Data Entry'!B51:B58)='Data Entry'!B38,SUM(G59:G114)&gt;0))</f>
        <v>1</v>
      </c>
    </row>
    <row r="65" spans="1:8">
      <c r="A65" s="38">
        <f t="shared" si="1"/>
        <v>3824</v>
      </c>
      <c r="B65" s="38" t="s">
        <v>41</v>
      </c>
      <c r="C65" s="38">
        <v>7</v>
      </c>
      <c r="D65" s="38"/>
      <c r="E65" s="38"/>
      <c r="F65" s="38" t="s">
        <v>25</v>
      </c>
      <c r="G65" s="38">
        <f>WRIT_WB_7</f>
        <v>0</v>
      </c>
      <c r="H65" s="38" t="b">
        <f>IF('MOE USE ONLY'!B3=TRUE,FALSE,AND(SUM('Data Entry'!B51:B58)='Data Entry'!B38,SUM(G59:G114)&gt;0))</f>
        <v>1</v>
      </c>
    </row>
    <row r="66" spans="1:8">
      <c r="A66" s="38">
        <f t="shared" si="1"/>
        <v>3824</v>
      </c>
      <c r="B66" s="38" t="s">
        <v>41</v>
      </c>
      <c r="C66" s="38">
        <v>8</v>
      </c>
      <c r="D66" s="38"/>
      <c r="E66" s="38"/>
      <c r="F66" s="38" t="s">
        <v>25</v>
      </c>
      <c r="G66" s="38">
        <f>WRIT_WB_8</f>
        <v>1</v>
      </c>
      <c r="H66" s="38" t="b">
        <f>IF('MOE USE ONLY'!B3=TRUE,FALSE,AND(SUM('Data Entry'!B51:B58)='Data Entry'!B38,SUM(G59:G114)&gt;0))</f>
        <v>1</v>
      </c>
    </row>
    <row r="67" spans="1:8">
      <c r="A67" s="38">
        <f t="shared" ref="A67:A98" si="2">SchoolNumber</f>
        <v>3824</v>
      </c>
      <c r="B67" s="38" t="s">
        <v>41</v>
      </c>
      <c r="C67" s="38"/>
      <c r="D67" s="38" t="s">
        <v>36</v>
      </c>
      <c r="E67" s="38"/>
      <c r="F67" s="38" t="s">
        <v>25</v>
      </c>
      <c r="G67" s="38">
        <f>WRIT_WB_M</f>
        <v>2</v>
      </c>
      <c r="H67" s="38" t="b">
        <f>IF('MOE USE ONLY'!B3=TRUE,FALSE,AND(SUM('Data Entry'!B44:B45)='Data Entry'!B38,SUM(G59:G114)&gt;0))</f>
        <v>1</v>
      </c>
    </row>
    <row r="68" spans="1:8">
      <c r="A68" s="38">
        <f t="shared" si="2"/>
        <v>3824</v>
      </c>
      <c r="B68" s="38" t="s">
        <v>41</v>
      </c>
      <c r="C68" s="38"/>
      <c r="D68" s="38" t="s">
        <v>37</v>
      </c>
      <c r="E68" s="38"/>
      <c r="F68" s="38" t="s">
        <v>25</v>
      </c>
      <c r="G68" s="38">
        <f>WRIT_WB_F</f>
        <v>0</v>
      </c>
      <c r="H68" s="38" t="b">
        <f>IF('MOE USE ONLY'!B3=TRUE,FALSE,AND(SUM('Data Entry'!B44:B45)='Data Entry'!B38,SUM(G59:G114)&gt;0))</f>
        <v>1</v>
      </c>
    </row>
    <row r="69" spans="1:8">
      <c r="A69" s="38">
        <f t="shared" si="2"/>
        <v>3824</v>
      </c>
      <c r="B69" s="38" t="s">
        <v>41</v>
      </c>
      <c r="C69" s="38"/>
      <c r="D69" s="38"/>
      <c r="E69" s="38">
        <v>1</v>
      </c>
      <c r="F69" s="38" t="s">
        <v>25</v>
      </c>
      <c r="G69" s="38">
        <f>WRIT_WB_EURO</f>
        <v>0</v>
      </c>
      <c r="H69" s="38" t="b">
        <f>IF('MOE USE ONLY'!B3=TRUE,FALSE,AND(SUM('Data Entry'!B39:B43)='Data Entry'!B38,SUM(G59:G114)&gt;0))</f>
        <v>1</v>
      </c>
    </row>
    <row r="70" spans="1:8">
      <c r="A70" s="38">
        <f t="shared" si="2"/>
        <v>3824</v>
      </c>
      <c r="B70" s="38" t="s">
        <v>41</v>
      </c>
      <c r="C70" s="38"/>
      <c r="D70" s="38"/>
      <c r="E70" s="38">
        <v>2</v>
      </c>
      <c r="F70" s="38" t="s">
        <v>25</v>
      </c>
      <c r="G70" s="38">
        <f>WRIT_WB_MAOR</f>
        <v>0</v>
      </c>
      <c r="H70" s="38" t="b">
        <f>IF('MOE USE ONLY'!B3=TRUE,FALSE,AND(SUM('Data Entry'!B39:B43)='Data Entry'!B38,SUM(G59:G114)&gt;0))</f>
        <v>1</v>
      </c>
    </row>
    <row r="71" spans="1:8">
      <c r="A71" s="38">
        <f t="shared" si="2"/>
        <v>3824</v>
      </c>
      <c r="B71" s="38" t="s">
        <v>41</v>
      </c>
      <c r="C71" s="38"/>
      <c r="D71" s="38"/>
      <c r="E71" s="38">
        <v>3</v>
      </c>
      <c r="F71" s="38" t="s">
        <v>25</v>
      </c>
      <c r="G71" s="38">
        <f>WRIT_WB_PASI</f>
        <v>1</v>
      </c>
      <c r="H71" s="38" t="b">
        <f>IF('MOE USE ONLY'!B3=TRUE,FALSE,AND(SUM('Data Entry'!B39:B43)='Data Entry'!B38,SUM(G59:G114)&gt;0))</f>
        <v>1</v>
      </c>
    </row>
    <row r="72" spans="1:8">
      <c r="A72" s="38">
        <f t="shared" si="2"/>
        <v>3824</v>
      </c>
      <c r="B72" s="38" t="s">
        <v>41</v>
      </c>
      <c r="C72" s="38"/>
      <c r="D72" s="38"/>
      <c r="E72" s="38">
        <v>4</v>
      </c>
      <c r="F72" s="38" t="s">
        <v>25</v>
      </c>
      <c r="G72" s="38">
        <f>WRIT_WB_ASIA</f>
        <v>1</v>
      </c>
      <c r="H72" s="38" t="b">
        <f>IF('MOE USE ONLY'!B3=TRUE,FALSE,AND(SUM('Data Entry'!B39:B43)='Data Entry'!B38,SUM(G59:G114)&gt;0))</f>
        <v>1</v>
      </c>
    </row>
    <row r="73" spans="1:8">
      <c r="A73" s="38">
        <f t="shared" si="2"/>
        <v>3824</v>
      </c>
      <c r="B73" s="38" t="s">
        <v>41</v>
      </c>
      <c r="C73" s="38">
        <v>1</v>
      </c>
      <c r="D73" s="38"/>
      <c r="E73" s="38"/>
      <c r="F73" s="38" t="s">
        <v>38</v>
      </c>
      <c r="G73" s="38">
        <f>WRIT_BE_1</f>
        <v>2</v>
      </c>
      <c r="H73" s="38" t="b">
        <f>IF('MOE USE ONLY'!B3=TRUE,FALSE,AND(SUM('Data Entry'!D51:D58)='Data Entry'!D38,SUM(G59:G114)&gt;0))</f>
        <v>1</v>
      </c>
    </row>
    <row r="74" spans="1:8">
      <c r="A74" s="38">
        <f t="shared" si="2"/>
        <v>3824</v>
      </c>
      <c r="B74" s="38" t="s">
        <v>41</v>
      </c>
      <c r="C74" s="38">
        <v>2</v>
      </c>
      <c r="D74" s="38"/>
      <c r="E74" s="38"/>
      <c r="F74" s="38" t="s">
        <v>38</v>
      </c>
      <c r="G74" s="38">
        <f>WRIT_BE_2</f>
        <v>1</v>
      </c>
      <c r="H74" s="38" t="b">
        <f>IF('MOE USE ONLY'!B3=TRUE,FALSE,AND(SUM('Data Entry'!D51:D58)='Data Entry'!D38,SUM(G59:G114)&gt;0))</f>
        <v>1</v>
      </c>
    </row>
    <row r="75" spans="1:8">
      <c r="A75" s="38">
        <f t="shared" si="2"/>
        <v>3824</v>
      </c>
      <c r="B75" s="38" t="s">
        <v>41</v>
      </c>
      <c r="C75" s="38">
        <v>3</v>
      </c>
      <c r="D75" s="38"/>
      <c r="E75" s="38"/>
      <c r="F75" s="38" t="s">
        <v>38</v>
      </c>
      <c r="G75" s="38">
        <f>WRIT_BE_3</f>
        <v>1</v>
      </c>
      <c r="H75" s="38" t="b">
        <f>IF('MOE USE ONLY'!B3=TRUE,FALSE,AND(SUM('Data Entry'!D51:D58)='Data Entry'!D38,SUM(G59:G114)&gt;0))</f>
        <v>1</v>
      </c>
    </row>
    <row r="76" spans="1:8">
      <c r="A76" s="38">
        <f t="shared" si="2"/>
        <v>3824</v>
      </c>
      <c r="B76" s="38" t="s">
        <v>41</v>
      </c>
      <c r="C76" s="38">
        <v>4</v>
      </c>
      <c r="D76" s="38"/>
      <c r="E76" s="38"/>
      <c r="F76" s="38" t="s">
        <v>38</v>
      </c>
      <c r="G76" s="38">
        <f>WRIT_BE_4</f>
        <v>0</v>
      </c>
      <c r="H76" s="38" t="b">
        <f>IF('MOE USE ONLY'!B3=TRUE,FALSE,AND(SUM('Data Entry'!D51:D58)='Data Entry'!D38,SUM(G59:G114)&gt;0))</f>
        <v>1</v>
      </c>
    </row>
    <row r="77" spans="1:8">
      <c r="A77" s="38">
        <f t="shared" si="2"/>
        <v>3824</v>
      </c>
      <c r="B77" s="38" t="s">
        <v>41</v>
      </c>
      <c r="C77" s="38">
        <v>5</v>
      </c>
      <c r="D77" s="38"/>
      <c r="E77" s="38"/>
      <c r="F77" s="38" t="s">
        <v>38</v>
      </c>
      <c r="G77" s="38">
        <f>WRIT_BE_5</f>
        <v>4</v>
      </c>
      <c r="H77" s="38" t="b">
        <f>IF('MOE USE ONLY'!B3=TRUE,FALSE,AND(SUM('Data Entry'!D51:D58)='Data Entry'!D38,SUM(G59:G114)&gt;0))</f>
        <v>1</v>
      </c>
    </row>
    <row r="78" spans="1:8">
      <c r="A78" s="38">
        <f t="shared" si="2"/>
        <v>3824</v>
      </c>
      <c r="B78" s="38" t="s">
        <v>41</v>
      </c>
      <c r="C78" s="38">
        <v>6</v>
      </c>
      <c r="D78" s="38"/>
      <c r="E78" s="38"/>
      <c r="F78" s="38" t="s">
        <v>38</v>
      </c>
      <c r="G78" s="38">
        <f>WRIT_BE_6</f>
        <v>2</v>
      </c>
      <c r="H78" s="38" t="b">
        <f>IF('MOE USE ONLY'!B3=TRUE,FALSE,AND(SUM('Data Entry'!D51:D58)='Data Entry'!D38,SUM(G59:G114)&gt;0))</f>
        <v>1</v>
      </c>
    </row>
    <row r="79" spans="1:8">
      <c r="A79" s="38">
        <f t="shared" si="2"/>
        <v>3824</v>
      </c>
      <c r="B79" s="38" t="s">
        <v>41</v>
      </c>
      <c r="C79" s="38">
        <v>7</v>
      </c>
      <c r="D79" s="38"/>
      <c r="E79" s="38"/>
      <c r="F79" s="38" t="s">
        <v>38</v>
      </c>
      <c r="G79" s="38">
        <f>WRIT_BE_7</f>
        <v>3</v>
      </c>
      <c r="H79" s="38" t="b">
        <f>IF('MOE USE ONLY'!B3=TRUE,FALSE,AND(SUM('Data Entry'!D51:D58)='Data Entry'!D38,SUM(G59:G114)&gt;0))</f>
        <v>1</v>
      </c>
    </row>
    <row r="80" spans="1:8">
      <c r="A80" s="38">
        <f t="shared" si="2"/>
        <v>3824</v>
      </c>
      <c r="B80" s="38" t="s">
        <v>41</v>
      </c>
      <c r="C80" s="38">
        <v>8</v>
      </c>
      <c r="D80" s="38"/>
      <c r="E80" s="38"/>
      <c r="F80" s="38" t="s">
        <v>38</v>
      </c>
      <c r="G80" s="38">
        <f>WRIT_BE_8</f>
        <v>0</v>
      </c>
      <c r="H80" s="38" t="b">
        <f>IF('MOE USE ONLY'!B3=TRUE,FALSE,AND(SUM('Data Entry'!D51:D58)='Data Entry'!D38,SUM(G59:G114)&gt;0))</f>
        <v>1</v>
      </c>
    </row>
    <row r="81" spans="1:8">
      <c r="A81" s="38">
        <f t="shared" si="2"/>
        <v>3824</v>
      </c>
      <c r="B81" s="38" t="s">
        <v>41</v>
      </c>
      <c r="C81" s="38"/>
      <c r="D81" s="38" t="s">
        <v>36</v>
      </c>
      <c r="E81" s="38"/>
      <c r="F81" s="38" t="s">
        <v>38</v>
      </c>
      <c r="G81" s="38">
        <f>WRIT_BE_M</f>
        <v>10</v>
      </c>
      <c r="H81" s="38" t="b">
        <f>IF('MOE USE ONLY'!B3=TRUE,FALSE,AND(SUM('Data Entry'!D44:D45)='Data Entry'!D38,SUM(G59:G114)&gt;0))</f>
        <v>1</v>
      </c>
    </row>
    <row r="82" spans="1:8">
      <c r="A82" s="38">
        <f t="shared" si="2"/>
        <v>3824</v>
      </c>
      <c r="B82" s="38" t="s">
        <v>41</v>
      </c>
      <c r="C82" s="38"/>
      <c r="D82" s="38" t="s">
        <v>37</v>
      </c>
      <c r="E82" s="38"/>
      <c r="F82" s="38" t="s">
        <v>38</v>
      </c>
      <c r="G82" s="38">
        <f>WRIT_BE_F</f>
        <v>3</v>
      </c>
      <c r="H82" s="38" t="b">
        <f>IF('MOE USE ONLY'!B3=TRUE,FALSE,AND(SUM('Data Entry'!D44:D45)='Data Entry'!D38,SUM(G59:G114)&gt;0))</f>
        <v>1</v>
      </c>
    </row>
    <row r="83" spans="1:8">
      <c r="A83" s="38">
        <f t="shared" si="2"/>
        <v>3824</v>
      </c>
      <c r="B83" s="38" t="s">
        <v>41</v>
      </c>
      <c r="C83" s="38"/>
      <c r="D83" s="38"/>
      <c r="E83" s="38">
        <v>1</v>
      </c>
      <c r="F83" s="38" t="s">
        <v>38</v>
      </c>
      <c r="G83" s="38">
        <f>WRIT_BE_EURO</f>
        <v>7</v>
      </c>
      <c r="H83" s="38" t="b">
        <f>IF('MOE USE ONLY'!B3=TRUE,FALSE,AND(SUM('Data Entry'!D39:D43)='Data Entry'!D38,SUM(G59:G114)&gt;0))</f>
        <v>1</v>
      </c>
    </row>
    <row r="84" spans="1:8">
      <c r="A84" s="38">
        <f t="shared" si="2"/>
        <v>3824</v>
      </c>
      <c r="B84" s="38" t="s">
        <v>41</v>
      </c>
      <c r="C84" s="38"/>
      <c r="D84" s="38"/>
      <c r="E84" s="38">
        <v>2</v>
      </c>
      <c r="F84" s="38" t="s">
        <v>38</v>
      </c>
      <c r="G84" s="38">
        <f>WRIT_BE_MAOR</f>
        <v>1</v>
      </c>
      <c r="H84" s="38" t="b">
        <f>IF('MOE USE ONLY'!B3=TRUE,FALSE,AND(SUM('Data Entry'!D39:D43)='Data Entry'!D38,SUM(G59:G114)&gt;0))</f>
        <v>1</v>
      </c>
    </row>
    <row r="85" spans="1:8">
      <c r="A85" s="38">
        <f t="shared" si="2"/>
        <v>3824</v>
      </c>
      <c r="B85" s="38" t="s">
        <v>41</v>
      </c>
      <c r="C85" s="38"/>
      <c r="D85" s="38"/>
      <c r="E85" s="38">
        <v>3</v>
      </c>
      <c r="F85" s="38" t="s">
        <v>38</v>
      </c>
      <c r="G85" s="38">
        <f>WRIT_BE_PASI</f>
        <v>2</v>
      </c>
      <c r="H85" s="38" t="b">
        <f>IF('MOE USE ONLY'!B3=TRUE,FALSE,AND(SUM('Data Entry'!D39:D43)='Data Entry'!D38,SUM(G59:G114)&gt;0))</f>
        <v>1</v>
      </c>
    </row>
    <row r="86" spans="1:8">
      <c r="A86" s="38">
        <f t="shared" si="2"/>
        <v>3824</v>
      </c>
      <c r="B86" s="38" t="s">
        <v>41</v>
      </c>
      <c r="C86" s="38"/>
      <c r="D86" s="38"/>
      <c r="E86" s="38">
        <v>4</v>
      </c>
      <c r="F86" s="38" t="s">
        <v>38</v>
      </c>
      <c r="G86" s="38">
        <f>WRIT_BE_ASIA</f>
        <v>3</v>
      </c>
      <c r="H86" s="38" t="b">
        <f>IF('MOE USE ONLY'!B3=TRUE,FALSE,AND(SUM('Data Entry'!D39:D43)='Data Entry'!D38,SUM(G59:G114)&gt;0))</f>
        <v>1</v>
      </c>
    </row>
    <row r="87" spans="1:8">
      <c r="A87" s="38">
        <f t="shared" si="2"/>
        <v>3824</v>
      </c>
      <c r="B87" s="38" t="s">
        <v>41</v>
      </c>
      <c r="C87" s="38">
        <v>1</v>
      </c>
      <c r="D87" s="38"/>
      <c r="E87" s="38"/>
      <c r="F87" s="38" t="s">
        <v>39</v>
      </c>
      <c r="G87" s="38">
        <f>WRIT_AT_1</f>
        <v>8</v>
      </c>
      <c r="H87" s="38" t="b">
        <f>IF('MOE USE ONLY'!B3=TRUE,FALSE,AND(SUM('Data Entry'!F51:F58)='Data Entry'!F38,SUM(G59:G114)&gt;0))</f>
        <v>1</v>
      </c>
    </row>
    <row r="88" spans="1:8">
      <c r="A88" s="38">
        <f t="shared" si="2"/>
        <v>3824</v>
      </c>
      <c r="B88" s="38" t="s">
        <v>41</v>
      </c>
      <c r="C88" s="38">
        <v>2</v>
      </c>
      <c r="D88" s="38"/>
      <c r="E88" s="38"/>
      <c r="F88" s="38" t="s">
        <v>39</v>
      </c>
      <c r="G88" s="38">
        <f>WRIT_AT_2</f>
        <v>4</v>
      </c>
      <c r="H88" s="38" t="b">
        <f>IF('MOE USE ONLY'!B3=TRUE,FALSE,AND(SUM('Data Entry'!F51:F58)='Data Entry'!F38,SUM(G59:G114)&gt;0))</f>
        <v>1</v>
      </c>
    </row>
    <row r="89" spans="1:8">
      <c r="A89" s="38">
        <f t="shared" si="2"/>
        <v>3824</v>
      </c>
      <c r="B89" s="38" t="s">
        <v>41</v>
      </c>
      <c r="C89" s="38">
        <v>3</v>
      </c>
      <c r="D89" s="38"/>
      <c r="E89" s="38"/>
      <c r="F89" s="38" t="s">
        <v>39</v>
      </c>
      <c r="G89" s="38">
        <f>WRIT_AT_3</f>
        <v>3</v>
      </c>
      <c r="H89" s="38" t="b">
        <f>IF('MOE USE ONLY'!B3=TRUE,FALSE,AND(SUM('Data Entry'!F51:F58)='Data Entry'!F38,SUM(G59:G114)&gt;0))</f>
        <v>1</v>
      </c>
    </row>
    <row r="90" spans="1:8">
      <c r="A90" s="38">
        <f t="shared" si="2"/>
        <v>3824</v>
      </c>
      <c r="B90" s="38" t="s">
        <v>41</v>
      </c>
      <c r="C90" s="38">
        <v>4</v>
      </c>
      <c r="D90" s="38"/>
      <c r="E90" s="38"/>
      <c r="F90" s="38" t="s">
        <v>39</v>
      </c>
      <c r="G90" s="38">
        <f>WRIT_AT_4</f>
        <v>2</v>
      </c>
      <c r="H90" s="38" t="b">
        <f>IF('MOE USE ONLY'!B3=TRUE,FALSE,AND(SUM('Data Entry'!F51:F58)='Data Entry'!F38,SUM(G59:G114)&gt;0))</f>
        <v>1</v>
      </c>
    </row>
    <row r="91" spans="1:8">
      <c r="A91" s="38">
        <f t="shared" si="2"/>
        <v>3824</v>
      </c>
      <c r="B91" s="38" t="s">
        <v>41</v>
      </c>
      <c r="C91" s="38">
        <v>5</v>
      </c>
      <c r="D91" s="38"/>
      <c r="E91" s="38"/>
      <c r="F91" s="38" t="s">
        <v>39</v>
      </c>
      <c r="G91" s="38">
        <f>WRIT_AT_5</f>
        <v>5</v>
      </c>
      <c r="H91" s="38" t="b">
        <f>IF('MOE USE ONLY'!B3=TRUE,FALSE,AND(SUM('Data Entry'!F51:F58)='Data Entry'!F38,SUM(G59:G114)&gt;0))</f>
        <v>1</v>
      </c>
    </row>
    <row r="92" spans="1:8">
      <c r="A92" s="38">
        <f t="shared" si="2"/>
        <v>3824</v>
      </c>
      <c r="B92" s="38" t="s">
        <v>41</v>
      </c>
      <c r="C92" s="38">
        <v>6</v>
      </c>
      <c r="D92" s="38"/>
      <c r="E92" s="38"/>
      <c r="F92" s="38" t="s">
        <v>39</v>
      </c>
      <c r="G92" s="38">
        <f>WRIT_AT_6</f>
        <v>1</v>
      </c>
      <c r="H92" s="38" t="b">
        <f>IF('MOE USE ONLY'!B3=TRUE,FALSE,AND(SUM('Data Entry'!F51:F58)='Data Entry'!F38,SUM(G59:G114)&gt;0))</f>
        <v>1</v>
      </c>
    </row>
    <row r="93" spans="1:8">
      <c r="A93" s="38">
        <f t="shared" si="2"/>
        <v>3824</v>
      </c>
      <c r="B93" s="38" t="s">
        <v>41</v>
      </c>
      <c r="C93" s="38">
        <v>7</v>
      </c>
      <c r="D93" s="38"/>
      <c r="E93" s="38"/>
      <c r="F93" s="38" t="s">
        <v>39</v>
      </c>
      <c r="G93" s="38">
        <f>WRIT_AT_7</f>
        <v>1</v>
      </c>
      <c r="H93" s="38" t="b">
        <f>IF('MOE USE ONLY'!B3=TRUE,FALSE,AND(SUM('Data Entry'!F51:F58)='Data Entry'!F38,SUM(G59:G114)&gt;0))</f>
        <v>1</v>
      </c>
    </row>
    <row r="94" spans="1:8">
      <c r="A94" s="38">
        <f t="shared" si="2"/>
        <v>3824</v>
      </c>
      <c r="B94" s="38" t="s">
        <v>41</v>
      </c>
      <c r="C94" s="38">
        <v>8</v>
      </c>
      <c r="D94" s="38"/>
      <c r="E94" s="38"/>
      <c r="F94" s="38" t="s">
        <v>39</v>
      </c>
      <c r="G94" s="38">
        <f>WRIT_AT_8</f>
        <v>2</v>
      </c>
      <c r="H94" s="38" t="b">
        <f>IF('MOE USE ONLY'!B3=TRUE,FALSE,AND(SUM('Data Entry'!F51:F58)='Data Entry'!F38,SUM(G59:G114)&gt;0))</f>
        <v>1</v>
      </c>
    </row>
    <row r="95" spans="1:8">
      <c r="A95" s="38">
        <f t="shared" si="2"/>
        <v>3824</v>
      </c>
      <c r="B95" s="38" t="s">
        <v>41</v>
      </c>
      <c r="C95" s="38"/>
      <c r="D95" s="38" t="s">
        <v>36</v>
      </c>
      <c r="E95" s="38"/>
      <c r="F95" s="38" t="s">
        <v>39</v>
      </c>
      <c r="G95" s="38">
        <f>WRIT_AT_M</f>
        <v>18</v>
      </c>
      <c r="H95" s="38" t="b">
        <f>IF('MOE USE ONLY'!B3=TRUE,FALSE,AND(SUM('Data Entry'!F44:F45)='Data Entry'!F38,SUM(G59:G114)&gt;0))</f>
        <v>1</v>
      </c>
    </row>
    <row r="96" spans="1:8">
      <c r="A96" s="38">
        <f t="shared" si="2"/>
        <v>3824</v>
      </c>
      <c r="B96" s="38" t="s">
        <v>41</v>
      </c>
      <c r="C96" s="38"/>
      <c r="D96" s="38" t="s">
        <v>37</v>
      </c>
      <c r="E96" s="38"/>
      <c r="F96" s="38" t="s">
        <v>39</v>
      </c>
      <c r="G96" s="38">
        <f>WRIT_AT_F</f>
        <v>8</v>
      </c>
      <c r="H96" s="38" t="b">
        <f>IF('MOE USE ONLY'!B3=TRUE,FALSE,AND(SUM('Data Entry'!F44:F45)='Data Entry'!F38,SUM(G59:G114)&gt;0))</f>
        <v>1</v>
      </c>
    </row>
    <row r="97" spans="1:8">
      <c r="A97" s="38">
        <f t="shared" si="2"/>
        <v>3824</v>
      </c>
      <c r="B97" s="38" t="s">
        <v>41</v>
      </c>
      <c r="C97" s="38"/>
      <c r="D97" s="38"/>
      <c r="E97" s="38">
        <v>1</v>
      </c>
      <c r="F97" s="38" t="s">
        <v>39</v>
      </c>
      <c r="G97" s="38">
        <f>WRIT_AT_EURO</f>
        <v>19</v>
      </c>
      <c r="H97" s="38" t="b">
        <f>IF('MOE USE ONLY'!B3=TRUE,FALSE,AND(SUM('Data Entry'!F39:F43)='Data Entry'!F38,SUM(G59:G114)&gt;0))</f>
        <v>1</v>
      </c>
    </row>
    <row r="98" spans="1:8">
      <c r="A98" s="38">
        <f t="shared" si="2"/>
        <v>3824</v>
      </c>
      <c r="B98" s="38" t="s">
        <v>41</v>
      </c>
      <c r="C98" s="38"/>
      <c r="D98" s="38"/>
      <c r="E98" s="38">
        <v>2</v>
      </c>
      <c r="F98" s="38" t="s">
        <v>39</v>
      </c>
      <c r="G98" s="38">
        <f>WRIT_AT_MAOR</f>
        <v>2</v>
      </c>
      <c r="H98" s="38" t="b">
        <f>IF('MOE USE ONLY'!B3=TRUE,FALSE,AND(SUM('Data Entry'!F39:F43)='Data Entry'!F38,SUM(G59:G114)&gt;0))</f>
        <v>1</v>
      </c>
    </row>
    <row r="99" spans="1:8">
      <c r="A99" s="38">
        <f t="shared" ref="A99:A130" si="3">SchoolNumber</f>
        <v>3824</v>
      </c>
      <c r="B99" s="38" t="s">
        <v>41</v>
      </c>
      <c r="C99" s="38"/>
      <c r="D99" s="38"/>
      <c r="E99" s="38">
        <v>3</v>
      </c>
      <c r="F99" s="38" t="s">
        <v>39</v>
      </c>
      <c r="G99" s="38">
        <f>WRIT_AT_PASI</f>
        <v>1</v>
      </c>
      <c r="H99" s="38" t="b">
        <f>IF('MOE USE ONLY'!B3=TRUE,FALSE,AND(SUM('Data Entry'!F39:F43)='Data Entry'!F38,SUM(G59:G114)&gt;0))</f>
        <v>1</v>
      </c>
    </row>
    <row r="100" spans="1:8">
      <c r="A100" s="38">
        <f t="shared" si="3"/>
        <v>3824</v>
      </c>
      <c r="B100" s="38" t="s">
        <v>41</v>
      </c>
      <c r="C100" s="38"/>
      <c r="D100" s="38"/>
      <c r="E100" s="38">
        <v>4</v>
      </c>
      <c r="F100" s="38" t="s">
        <v>39</v>
      </c>
      <c r="G100" s="38">
        <f>WRIT_AT_ASIA</f>
        <v>4</v>
      </c>
      <c r="H100" s="38" t="b">
        <f>IF('MOE USE ONLY'!B3=TRUE,FALSE,AND(SUM('Data Entry'!F39:F43)='Data Entry'!F38,SUM(G59:G114)&gt;0))</f>
        <v>1</v>
      </c>
    </row>
    <row r="101" spans="1:8">
      <c r="A101" s="38">
        <f t="shared" si="3"/>
        <v>3824</v>
      </c>
      <c r="B101" s="38" t="s">
        <v>41</v>
      </c>
      <c r="C101" s="38">
        <v>1</v>
      </c>
      <c r="D101" s="38"/>
      <c r="E101" s="38"/>
      <c r="F101" s="38" t="s">
        <v>40</v>
      </c>
      <c r="G101" s="38">
        <f>WRIT_AB_1</f>
        <v>0</v>
      </c>
      <c r="H101" s="38" t="b">
        <f>IF('MOE USE ONLY'!B3=TRUE,FALSE,AND(SUM('Data Entry'!H51:H58)='Data Entry'!H38,SUM(G59:G114)&gt;0))</f>
        <v>1</v>
      </c>
    </row>
    <row r="102" spans="1:8">
      <c r="A102" s="38">
        <f t="shared" si="3"/>
        <v>3824</v>
      </c>
      <c r="B102" s="38" t="s">
        <v>41</v>
      </c>
      <c r="C102" s="38">
        <v>2</v>
      </c>
      <c r="D102" s="38"/>
      <c r="E102" s="38"/>
      <c r="F102" s="38" t="s">
        <v>40</v>
      </c>
      <c r="G102" s="38">
        <f>WRIT_AB_2</f>
        <v>6</v>
      </c>
      <c r="H102" s="38" t="b">
        <f>IF('MOE USE ONLY'!B3=TRUE,FALSE,AND(SUM('Data Entry'!H51:H58)='Data Entry'!H38,SUM(G59:G114)&gt;0))</f>
        <v>1</v>
      </c>
    </row>
    <row r="103" spans="1:8">
      <c r="A103" s="38">
        <f t="shared" si="3"/>
        <v>3824</v>
      </c>
      <c r="B103" s="38" t="s">
        <v>41</v>
      </c>
      <c r="C103" s="38">
        <v>3</v>
      </c>
      <c r="D103" s="38"/>
      <c r="E103" s="38"/>
      <c r="F103" s="38" t="s">
        <v>40</v>
      </c>
      <c r="G103" s="38">
        <f>WRIT_AB_3</f>
        <v>0</v>
      </c>
      <c r="H103" s="38" t="b">
        <f>IF('MOE USE ONLY'!B3=TRUE,FALSE,AND(SUM('Data Entry'!H51:H58)='Data Entry'!H38,SUM(G59:G114)&gt;0))</f>
        <v>1</v>
      </c>
    </row>
    <row r="104" spans="1:8">
      <c r="A104" s="38">
        <f t="shared" si="3"/>
        <v>3824</v>
      </c>
      <c r="B104" s="38" t="s">
        <v>41</v>
      </c>
      <c r="C104" s="38">
        <v>4</v>
      </c>
      <c r="D104" s="38"/>
      <c r="E104" s="38"/>
      <c r="F104" s="38" t="s">
        <v>40</v>
      </c>
      <c r="G104" s="38">
        <f>WRIT_AB_4</f>
        <v>4</v>
      </c>
      <c r="H104" s="38" t="b">
        <f>IF('MOE USE ONLY'!B3=TRUE,FALSE,AND(SUM('Data Entry'!H51:H58)='Data Entry'!H38,SUM(G59:G114)&gt;0))</f>
        <v>1</v>
      </c>
    </row>
    <row r="105" spans="1:8">
      <c r="A105" s="38">
        <f t="shared" si="3"/>
        <v>3824</v>
      </c>
      <c r="B105" s="38" t="s">
        <v>41</v>
      </c>
      <c r="C105" s="38">
        <v>5</v>
      </c>
      <c r="D105" s="38"/>
      <c r="E105" s="38"/>
      <c r="F105" s="38" t="s">
        <v>40</v>
      </c>
      <c r="G105" s="38">
        <f>WRIT_AB_5</f>
        <v>3</v>
      </c>
      <c r="H105" s="38" t="b">
        <f>IF('MOE USE ONLY'!B3=TRUE,FALSE,AND(SUM('Data Entry'!H51:H58)='Data Entry'!H38,SUM(G59:G114)&gt;0))</f>
        <v>1</v>
      </c>
    </row>
    <row r="106" spans="1:8">
      <c r="A106" s="38">
        <f t="shared" si="3"/>
        <v>3824</v>
      </c>
      <c r="B106" s="38" t="s">
        <v>41</v>
      </c>
      <c r="C106" s="38">
        <v>6</v>
      </c>
      <c r="D106" s="38"/>
      <c r="E106" s="38"/>
      <c r="F106" s="38" t="s">
        <v>40</v>
      </c>
      <c r="G106" s="38">
        <f>WRIT_AB_6</f>
        <v>2</v>
      </c>
      <c r="H106" s="38" t="b">
        <f>IF('MOE USE ONLY'!B3=TRUE,FALSE,AND(SUM('Data Entry'!H51:H58)='Data Entry'!H38,SUM(G59:G114)&gt;0))</f>
        <v>1</v>
      </c>
    </row>
    <row r="107" spans="1:8">
      <c r="A107" s="38">
        <f t="shared" si="3"/>
        <v>3824</v>
      </c>
      <c r="B107" s="38" t="s">
        <v>41</v>
      </c>
      <c r="C107" s="38">
        <v>7</v>
      </c>
      <c r="D107" s="38"/>
      <c r="E107" s="38"/>
      <c r="F107" s="38" t="s">
        <v>40</v>
      </c>
      <c r="G107" s="38">
        <f>WRIT_AB_7</f>
        <v>2</v>
      </c>
      <c r="H107" s="38" t="b">
        <f>IF('MOE USE ONLY'!B3=TRUE,FALSE,AND(SUM('Data Entry'!H51:H58)='Data Entry'!H38,SUM(G59:G114)&gt;0))</f>
        <v>1</v>
      </c>
    </row>
    <row r="108" spans="1:8">
      <c r="A108" s="38">
        <f t="shared" si="3"/>
        <v>3824</v>
      </c>
      <c r="B108" s="38" t="s">
        <v>41</v>
      </c>
      <c r="C108" s="38">
        <v>8</v>
      </c>
      <c r="D108" s="38"/>
      <c r="E108" s="38"/>
      <c r="F108" s="38" t="s">
        <v>40</v>
      </c>
      <c r="G108" s="38">
        <f>WRIT_AB_8</f>
        <v>0</v>
      </c>
      <c r="H108" s="38" t="b">
        <f>IF('MOE USE ONLY'!B3=TRUE,FALSE,AND(SUM('Data Entry'!H51:H58)='Data Entry'!H38,SUM(G59:G114)&gt;0))</f>
        <v>1</v>
      </c>
    </row>
    <row r="109" spans="1:8">
      <c r="A109" s="38">
        <f t="shared" si="3"/>
        <v>3824</v>
      </c>
      <c r="B109" s="38" t="s">
        <v>41</v>
      </c>
      <c r="C109" s="38"/>
      <c r="D109" s="38" t="s">
        <v>36</v>
      </c>
      <c r="E109" s="38"/>
      <c r="F109" s="38" t="s">
        <v>40</v>
      </c>
      <c r="G109" s="38">
        <f>WRIT_AB_M</f>
        <v>3</v>
      </c>
      <c r="H109" s="38" t="b">
        <f>IF('MOE USE ONLY'!B3=TRUE,FALSE,AND(SUM('Data Entry'!H44:H45)='Data Entry'!H38,SUM(G59:G114)&gt;0))</f>
        <v>1</v>
      </c>
    </row>
    <row r="110" spans="1:8">
      <c r="A110" s="38">
        <f t="shared" si="3"/>
        <v>3824</v>
      </c>
      <c r="B110" s="38" t="s">
        <v>41</v>
      </c>
      <c r="C110" s="38"/>
      <c r="D110" s="38" t="s">
        <v>37</v>
      </c>
      <c r="E110" s="38"/>
      <c r="F110" s="38" t="s">
        <v>40</v>
      </c>
      <c r="G110" s="38">
        <f>WRIT_AB_F</f>
        <v>14</v>
      </c>
      <c r="H110" s="38" t="b">
        <f>IF('MOE USE ONLY'!B3=TRUE,FALSE,AND(SUM('Data Entry'!H44:H45)='Data Entry'!H38,SUM(G59:G114)&gt;0))</f>
        <v>1</v>
      </c>
    </row>
    <row r="111" spans="1:8">
      <c r="A111" s="38">
        <f t="shared" si="3"/>
        <v>3824</v>
      </c>
      <c r="B111" s="38" t="s">
        <v>41</v>
      </c>
      <c r="C111" s="38"/>
      <c r="D111" s="38"/>
      <c r="E111" s="38">
        <v>1</v>
      </c>
      <c r="F111" s="38" t="s">
        <v>40</v>
      </c>
      <c r="G111" s="38">
        <f>WRIT_AB_EURO</f>
        <v>16</v>
      </c>
      <c r="H111" s="38" t="b">
        <f>IF('MOE USE ONLY'!B3=TRUE,FALSE,AND(SUM('Data Entry'!H39:H43)='Data Entry'!H38,SUM(G59:G114)&gt;0))</f>
        <v>1</v>
      </c>
    </row>
    <row r="112" spans="1:8">
      <c r="A112" s="38">
        <f t="shared" si="3"/>
        <v>3824</v>
      </c>
      <c r="B112" s="38" t="s">
        <v>41</v>
      </c>
      <c r="C112" s="38"/>
      <c r="D112" s="38"/>
      <c r="E112" s="38">
        <v>2</v>
      </c>
      <c r="F112" s="38" t="s">
        <v>40</v>
      </c>
      <c r="G112" s="38">
        <f>WRIT_AB_MAOR</f>
        <v>0</v>
      </c>
      <c r="H112" s="38" t="b">
        <f>IF('MOE USE ONLY'!B3=TRUE,FALSE,AND(SUM('Data Entry'!H39:H43)='Data Entry'!H38,SUM(G59:G114)&gt;0))</f>
        <v>1</v>
      </c>
    </row>
    <row r="113" spans="1:8">
      <c r="A113" s="38">
        <f t="shared" si="3"/>
        <v>3824</v>
      </c>
      <c r="B113" s="38" t="s">
        <v>41</v>
      </c>
      <c r="C113" s="38"/>
      <c r="D113" s="38"/>
      <c r="E113" s="38">
        <v>3</v>
      </c>
      <c r="F113" s="38" t="s">
        <v>40</v>
      </c>
      <c r="G113" s="38">
        <f>WRIT_AB_PASI</f>
        <v>0</v>
      </c>
      <c r="H113" s="38" t="b">
        <f>IF('MOE USE ONLY'!B3=TRUE,FALSE,AND(SUM('Data Entry'!H39:H43)='Data Entry'!H38,SUM(G59:G114)&gt;0))</f>
        <v>1</v>
      </c>
    </row>
    <row r="114" spans="1:8">
      <c r="A114" s="38">
        <f t="shared" si="3"/>
        <v>3824</v>
      </c>
      <c r="B114" s="38" t="s">
        <v>41</v>
      </c>
      <c r="C114" s="38"/>
      <c r="D114" s="38"/>
      <c r="E114" s="38">
        <v>4</v>
      </c>
      <c r="F114" s="38" t="s">
        <v>40</v>
      </c>
      <c r="G114" s="38">
        <f>WRIT_AB_ASIA</f>
        <v>1</v>
      </c>
      <c r="H114" s="38" t="b">
        <f>IF('MOE USE ONLY'!B3=TRUE,FALSE,AND(SUM('Data Entry'!H39:H43)='Data Entry'!H38,SUM(G59:G114)&gt;0))</f>
        <v>1</v>
      </c>
    </row>
    <row r="115" spans="1:8">
      <c r="A115" s="38">
        <f t="shared" si="3"/>
        <v>3824</v>
      </c>
      <c r="B115" s="38" t="s">
        <v>42</v>
      </c>
      <c r="C115" s="38">
        <v>1</v>
      </c>
      <c r="D115" s="38"/>
      <c r="E115" s="38"/>
      <c r="F115" s="38" t="s">
        <v>25</v>
      </c>
      <c r="G115" s="38">
        <f>MATH_WB_1</f>
        <v>0</v>
      </c>
      <c r="H115" s="38" t="b">
        <f>IF('MOE USE ONLY'!B4=TRUE,FALSE,AND(SUM('Data Entry'!B81:B88)='Data Entry'!B68,SUM(G115:G170)&gt;0))</f>
        <v>1</v>
      </c>
    </row>
    <row r="116" spans="1:8">
      <c r="A116" s="38">
        <f t="shared" si="3"/>
        <v>3824</v>
      </c>
      <c r="B116" s="38" t="s">
        <v>42</v>
      </c>
      <c r="C116" s="38">
        <v>2</v>
      </c>
      <c r="D116" s="38"/>
      <c r="E116" s="38"/>
      <c r="F116" s="38" t="s">
        <v>25</v>
      </c>
      <c r="G116" s="38">
        <f>MATH_WB_2</f>
        <v>0</v>
      </c>
      <c r="H116" s="38" t="b">
        <f>IF('MOE USE ONLY'!B4=TRUE,FALSE,AND(SUM('Data Entry'!B81:B88)='Data Entry'!B68,SUM(G115:G170)&gt;0))</f>
        <v>1</v>
      </c>
    </row>
    <row r="117" spans="1:8">
      <c r="A117" s="38">
        <f t="shared" si="3"/>
        <v>3824</v>
      </c>
      <c r="B117" s="38" t="s">
        <v>42</v>
      </c>
      <c r="C117" s="38">
        <v>3</v>
      </c>
      <c r="D117" s="38"/>
      <c r="E117" s="38"/>
      <c r="F117" s="38" t="s">
        <v>25</v>
      </c>
      <c r="G117" s="38">
        <f>MATH_WB_3</f>
        <v>0</v>
      </c>
      <c r="H117" s="38" t="b">
        <f>IF('MOE USE ONLY'!B4=TRUE,FALSE,AND(SUM('Data Entry'!B81:B88)='Data Entry'!B68,SUM(G115:G170)&gt;0))</f>
        <v>1</v>
      </c>
    </row>
    <row r="118" spans="1:8">
      <c r="A118" s="38">
        <f t="shared" si="3"/>
        <v>3824</v>
      </c>
      <c r="B118" s="38" t="s">
        <v>42</v>
      </c>
      <c r="C118" s="38">
        <v>4</v>
      </c>
      <c r="D118" s="38"/>
      <c r="E118" s="38"/>
      <c r="F118" s="38" t="s">
        <v>25</v>
      </c>
      <c r="G118" s="38">
        <f>MATH_WB_4</f>
        <v>1</v>
      </c>
      <c r="H118" s="38" t="b">
        <f>IF('MOE USE ONLY'!B4=TRUE,FALSE,AND(SUM('Data Entry'!B81:B88)='Data Entry'!B68,SUM(G115:G170)&gt;0))</f>
        <v>1</v>
      </c>
    </row>
    <row r="119" spans="1:8">
      <c r="A119" s="38">
        <f t="shared" si="3"/>
        <v>3824</v>
      </c>
      <c r="B119" s="38" t="s">
        <v>42</v>
      </c>
      <c r="C119" s="38">
        <v>5</v>
      </c>
      <c r="D119" s="38"/>
      <c r="E119" s="38"/>
      <c r="F119" s="38" t="s">
        <v>25</v>
      </c>
      <c r="G119" s="38">
        <f>MATH_WB_5</f>
        <v>0</v>
      </c>
      <c r="H119" s="38" t="b">
        <f>IF('MOE USE ONLY'!B4=TRUE,FALSE,AND(SUM('Data Entry'!B81:B88)='Data Entry'!B68,SUM(G115:G170)&gt;0))</f>
        <v>1</v>
      </c>
    </row>
    <row r="120" spans="1:8">
      <c r="A120" s="38">
        <f t="shared" si="3"/>
        <v>3824</v>
      </c>
      <c r="B120" s="38" t="s">
        <v>42</v>
      </c>
      <c r="C120" s="38">
        <v>6</v>
      </c>
      <c r="D120" s="38"/>
      <c r="E120" s="38"/>
      <c r="F120" s="38" t="s">
        <v>25</v>
      </c>
      <c r="G120" s="38">
        <f>MATH_WB_6</f>
        <v>0</v>
      </c>
      <c r="H120" s="38" t="b">
        <f>IF('MOE USE ONLY'!B4=TRUE,FALSE,AND(SUM('Data Entry'!B81:B88)='Data Entry'!B68,SUM(G115:G170)&gt;0))</f>
        <v>1</v>
      </c>
    </row>
    <row r="121" spans="1:8">
      <c r="A121" s="38">
        <f t="shared" si="3"/>
        <v>3824</v>
      </c>
      <c r="B121" s="38" t="s">
        <v>42</v>
      </c>
      <c r="C121" s="38">
        <v>7</v>
      </c>
      <c r="D121" s="38"/>
      <c r="E121" s="38"/>
      <c r="F121" s="38" t="s">
        <v>25</v>
      </c>
      <c r="G121" s="38">
        <f>MATH_WB_7</f>
        <v>0</v>
      </c>
      <c r="H121" s="38" t="b">
        <f>IF('MOE USE ONLY'!B4=TRUE,FALSE,AND(SUM('Data Entry'!B81:B88)='Data Entry'!B68,SUM(G115:G170)&gt;0))</f>
        <v>1</v>
      </c>
    </row>
    <row r="122" spans="1:8">
      <c r="A122" s="38">
        <f t="shared" si="3"/>
        <v>3824</v>
      </c>
      <c r="B122" s="38" t="s">
        <v>42</v>
      </c>
      <c r="C122" s="38">
        <v>8</v>
      </c>
      <c r="D122" s="38"/>
      <c r="E122" s="38"/>
      <c r="F122" s="38" t="s">
        <v>25</v>
      </c>
      <c r="G122" s="38">
        <f>MATH_WB_8</f>
        <v>1</v>
      </c>
      <c r="H122" s="38" t="b">
        <f>IF('MOE USE ONLY'!B4=TRUE,FALSE,AND(SUM('Data Entry'!B81:B88)='Data Entry'!B68,SUM(G115:G170)&gt;0))</f>
        <v>1</v>
      </c>
    </row>
    <row r="123" spans="1:8">
      <c r="A123" s="38">
        <f t="shared" si="3"/>
        <v>3824</v>
      </c>
      <c r="B123" s="38" t="s">
        <v>42</v>
      </c>
      <c r="C123" s="38"/>
      <c r="D123" s="38" t="s">
        <v>36</v>
      </c>
      <c r="E123" s="38"/>
      <c r="F123" s="38" t="s">
        <v>25</v>
      </c>
      <c r="G123" s="38">
        <f>MATH_WB_M</f>
        <v>2</v>
      </c>
      <c r="H123" s="38" t="b">
        <f>IF('MOE USE ONLY'!B4=TRUE,FALSE,AND(SUM('Data Entry'!B74:B75)='Data Entry'!B68,SUM(G115:G170)&gt;0))</f>
        <v>1</v>
      </c>
    </row>
    <row r="124" spans="1:8">
      <c r="A124" s="38">
        <f t="shared" si="3"/>
        <v>3824</v>
      </c>
      <c r="B124" s="38" t="s">
        <v>42</v>
      </c>
      <c r="C124" s="38"/>
      <c r="D124" s="38" t="s">
        <v>37</v>
      </c>
      <c r="E124" s="38"/>
      <c r="F124" s="38" t="s">
        <v>25</v>
      </c>
      <c r="G124" s="38">
        <f>MATH_WB_F</f>
        <v>0</v>
      </c>
      <c r="H124" s="38" t="b">
        <f>IF('MOE USE ONLY'!B4=TRUE,FALSE,AND(SUM('Data Entry'!B74:B75)='Data Entry'!B68,SUM(G115:G170)&gt;0))</f>
        <v>1</v>
      </c>
    </row>
    <row r="125" spans="1:8">
      <c r="A125" s="38">
        <f t="shared" si="3"/>
        <v>3824</v>
      </c>
      <c r="B125" s="38" t="s">
        <v>42</v>
      </c>
      <c r="C125" s="38"/>
      <c r="D125" s="38"/>
      <c r="E125" s="38">
        <v>1</v>
      </c>
      <c r="F125" s="38" t="s">
        <v>25</v>
      </c>
      <c r="G125" s="38">
        <f>MATH_WB_EURO</f>
        <v>0</v>
      </c>
      <c r="H125" s="38" t="b">
        <f>IF('MOE USE ONLY'!B4=TRUE,FALSE,AND(SUM('Data Entry'!B69:B73)='Data Entry'!B68,SUM(G115:G170)&gt;0))</f>
        <v>1</v>
      </c>
    </row>
    <row r="126" spans="1:8">
      <c r="A126" s="38">
        <f t="shared" si="3"/>
        <v>3824</v>
      </c>
      <c r="B126" s="38" t="s">
        <v>42</v>
      </c>
      <c r="C126" s="38"/>
      <c r="D126" s="38"/>
      <c r="E126" s="38">
        <v>2</v>
      </c>
      <c r="F126" s="38" t="s">
        <v>25</v>
      </c>
      <c r="G126" s="38">
        <f>MATH_WB_MAOR</f>
        <v>0</v>
      </c>
      <c r="H126" s="38" t="b">
        <f>IF('MOE USE ONLY'!B4=TRUE,FALSE,AND(SUM('Data Entry'!B69:B73)='Data Entry'!B68,SUM(G115:G170)&gt;0))</f>
        <v>1</v>
      </c>
    </row>
    <row r="127" spans="1:8">
      <c r="A127" s="38">
        <f t="shared" si="3"/>
        <v>3824</v>
      </c>
      <c r="B127" s="38" t="s">
        <v>42</v>
      </c>
      <c r="C127" s="38"/>
      <c r="D127" s="38"/>
      <c r="E127" s="38">
        <v>3</v>
      </c>
      <c r="F127" s="38" t="s">
        <v>25</v>
      </c>
      <c r="G127" s="38">
        <f>MATH_WB_PASI</f>
        <v>1</v>
      </c>
      <c r="H127" s="38" t="b">
        <f>IF('MOE USE ONLY'!B4=TRUE,FALSE,AND(SUM('Data Entry'!B69:B73)='Data Entry'!B68,SUM(G115:G170)&gt;0))</f>
        <v>1</v>
      </c>
    </row>
    <row r="128" spans="1:8">
      <c r="A128" s="38">
        <f t="shared" si="3"/>
        <v>3824</v>
      </c>
      <c r="B128" s="38" t="s">
        <v>42</v>
      </c>
      <c r="C128" s="38"/>
      <c r="D128" s="38"/>
      <c r="E128" s="38">
        <v>4</v>
      </c>
      <c r="F128" s="38" t="s">
        <v>25</v>
      </c>
      <c r="G128" s="38">
        <f>MATH_WB_ASIA</f>
        <v>1</v>
      </c>
      <c r="H128" s="38" t="b">
        <f>IF('MOE USE ONLY'!B4=TRUE,FALSE,AND(SUM('Data Entry'!B69:B73)='Data Entry'!B68,SUM(G115:G170)&gt;0))</f>
        <v>1</v>
      </c>
    </row>
    <row r="129" spans="1:8">
      <c r="A129" s="38">
        <f t="shared" si="3"/>
        <v>3824</v>
      </c>
      <c r="B129" s="38" t="s">
        <v>42</v>
      </c>
      <c r="C129" s="38">
        <v>1</v>
      </c>
      <c r="D129" s="38"/>
      <c r="E129" s="38"/>
      <c r="F129" s="38" t="s">
        <v>38</v>
      </c>
      <c r="G129" s="38">
        <f>MATH_BE_1</f>
        <v>1</v>
      </c>
      <c r="H129" s="38" t="b">
        <f>IF('MOE USE ONLY'!B4=TRUE,FALSE,AND(SUM('Data Entry'!D81:D88)='Data Entry'!D68,SUM(G115:G170)&gt;0))</f>
        <v>1</v>
      </c>
    </row>
    <row r="130" spans="1:8">
      <c r="A130" s="38">
        <f t="shared" si="3"/>
        <v>3824</v>
      </c>
      <c r="B130" s="38" t="s">
        <v>42</v>
      </c>
      <c r="C130" s="38">
        <v>2</v>
      </c>
      <c r="D130" s="38"/>
      <c r="E130" s="38"/>
      <c r="F130" s="38" t="s">
        <v>38</v>
      </c>
      <c r="G130" s="38">
        <f>MATH_BE_2</f>
        <v>0</v>
      </c>
      <c r="H130" s="38" t="b">
        <f>IF('MOE USE ONLY'!B4=TRUE,FALSE,AND(SUM('Data Entry'!D81:D88)='Data Entry'!D68,SUM(G115:G170)&gt;0))</f>
        <v>1</v>
      </c>
    </row>
    <row r="131" spans="1:8">
      <c r="A131" s="38">
        <f t="shared" ref="A131:A162" si="4">SchoolNumber</f>
        <v>3824</v>
      </c>
      <c r="B131" s="38" t="s">
        <v>42</v>
      </c>
      <c r="C131" s="38">
        <v>3</v>
      </c>
      <c r="D131" s="38"/>
      <c r="E131" s="38"/>
      <c r="F131" s="38" t="s">
        <v>38</v>
      </c>
      <c r="G131" s="38">
        <f>MATH_BE_3</f>
        <v>1</v>
      </c>
      <c r="H131" s="38" t="b">
        <f>IF('MOE USE ONLY'!B4=TRUE,FALSE,AND(SUM('Data Entry'!D81:D88)='Data Entry'!D68,SUM(G115:G170)&gt;0))</f>
        <v>1</v>
      </c>
    </row>
    <row r="132" spans="1:8">
      <c r="A132" s="38">
        <f t="shared" si="4"/>
        <v>3824</v>
      </c>
      <c r="B132" s="38" t="s">
        <v>42</v>
      </c>
      <c r="C132" s="38">
        <v>4</v>
      </c>
      <c r="D132" s="38"/>
      <c r="E132" s="38"/>
      <c r="F132" s="38" t="s">
        <v>38</v>
      </c>
      <c r="G132" s="38">
        <f>MATH_BE_4</f>
        <v>0</v>
      </c>
      <c r="H132" s="38" t="b">
        <f>IF('MOE USE ONLY'!B4=TRUE,FALSE,AND(SUM('Data Entry'!D81:D88)='Data Entry'!D68,SUM(G115:G170)&gt;0))</f>
        <v>1</v>
      </c>
    </row>
    <row r="133" spans="1:8">
      <c r="A133" s="38">
        <f t="shared" si="4"/>
        <v>3824</v>
      </c>
      <c r="B133" s="38" t="s">
        <v>42</v>
      </c>
      <c r="C133" s="38">
        <v>5</v>
      </c>
      <c r="D133" s="38"/>
      <c r="E133" s="38"/>
      <c r="F133" s="38" t="s">
        <v>38</v>
      </c>
      <c r="G133" s="38">
        <f>MATH_BE_5</f>
        <v>2</v>
      </c>
      <c r="H133" s="38" t="b">
        <f>IF('MOE USE ONLY'!B4=TRUE,FALSE,AND(SUM('Data Entry'!D81:D88)='Data Entry'!D68,SUM(G115:G170)&gt;0))</f>
        <v>1</v>
      </c>
    </row>
    <row r="134" spans="1:8">
      <c r="A134" s="38">
        <f t="shared" si="4"/>
        <v>3824</v>
      </c>
      <c r="B134" s="38" t="s">
        <v>42</v>
      </c>
      <c r="C134" s="38">
        <v>6</v>
      </c>
      <c r="D134" s="38"/>
      <c r="E134" s="38"/>
      <c r="F134" s="38" t="s">
        <v>38</v>
      </c>
      <c r="G134" s="38">
        <f>MATH_BE_6</f>
        <v>2</v>
      </c>
      <c r="H134" s="38" t="b">
        <f>IF('MOE USE ONLY'!B4=TRUE,FALSE,AND(SUM('Data Entry'!D81:D88)='Data Entry'!D68,SUM(G115:G170)&gt;0))</f>
        <v>1</v>
      </c>
    </row>
    <row r="135" spans="1:8">
      <c r="A135" s="38">
        <f t="shared" si="4"/>
        <v>3824</v>
      </c>
      <c r="B135" s="38" t="s">
        <v>42</v>
      </c>
      <c r="C135" s="38">
        <v>7</v>
      </c>
      <c r="D135" s="38"/>
      <c r="E135" s="38"/>
      <c r="F135" s="38" t="s">
        <v>38</v>
      </c>
      <c r="G135" s="38">
        <f>MATH_BE_7</f>
        <v>1</v>
      </c>
      <c r="H135" s="38" t="b">
        <f>IF('MOE USE ONLY'!B4=TRUE,FALSE,AND(SUM('Data Entry'!D81:D88)='Data Entry'!D68,SUM(G115:G170)&gt;0))</f>
        <v>1</v>
      </c>
    </row>
    <row r="136" spans="1:8">
      <c r="A136" s="38">
        <f t="shared" si="4"/>
        <v>3824</v>
      </c>
      <c r="B136" s="38" t="s">
        <v>42</v>
      </c>
      <c r="C136" s="38">
        <v>8</v>
      </c>
      <c r="D136" s="38"/>
      <c r="E136" s="38"/>
      <c r="F136" s="38" t="s">
        <v>38</v>
      </c>
      <c r="G136" s="38">
        <f>MATH_BE_8</f>
        <v>0</v>
      </c>
      <c r="H136" s="38" t="b">
        <f>IF('MOE USE ONLY'!B4=TRUE,FALSE,AND(SUM('Data Entry'!D81:D88)='Data Entry'!D68,SUM(G115:G170)&gt;0))</f>
        <v>1</v>
      </c>
    </row>
    <row r="137" spans="1:8">
      <c r="A137" s="38">
        <f t="shared" si="4"/>
        <v>3824</v>
      </c>
      <c r="B137" s="38" t="s">
        <v>42</v>
      </c>
      <c r="C137" s="38"/>
      <c r="D137" s="38" t="s">
        <v>36</v>
      </c>
      <c r="E137" s="38"/>
      <c r="F137" s="38" t="s">
        <v>38</v>
      </c>
      <c r="G137" s="38">
        <f>MATH_BE_M</f>
        <v>5</v>
      </c>
      <c r="H137" s="38" t="b">
        <f>IF('MOE USE ONLY'!B4=TRUE,FALSE,AND(SUM('Data Entry'!D74:D75)='Data Entry'!D68,SUM(G115:G170)&gt;0))</f>
        <v>1</v>
      </c>
    </row>
    <row r="138" spans="1:8">
      <c r="A138" s="38">
        <f t="shared" si="4"/>
        <v>3824</v>
      </c>
      <c r="B138" s="38" t="s">
        <v>42</v>
      </c>
      <c r="C138" s="38"/>
      <c r="D138" s="38" t="s">
        <v>37</v>
      </c>
      <c r="E138" s="38"/>
      <c r="F138" s="38" t="s">
        <v>38</v>
      </c>
      <c r="G138" s="38">
        <f>MATH_BE_F</f>
        <v>2</v>
      </c>
      <c r="H138" s="38" t="b">
        <f>IF('MOE USE ONLY'!B4=TRUE,FALSE,AND(SUM('Data Entry'!D74:D75)='Data Entry'!D68,SUM(G115:G170)&gt;0))</f>
        <v>1</v>
      </c>
    </row>
    <row r="139" spans="1:8">
      <c r="A139" s="38">
        <f t="shared" si="4"/>
        <v>3824</v>
      </c>
      <c r="B139" s="38" t="s">
        <v>42</v>
      </c>
      <c r="C139" s="38"/>
      <c r="D139" s="38"/>
      <c r="E139" s="38">
        <v>1</v>
      </c>
      <c r="F139" s="38" t="s">
        <v>38</v>
      </c>
      <c r="G139" s="38">
        <f>MATH_BE_EURO</f>
        <v>4</v>
      </c>
      <c r="H139" s="38" t="b">
        <f>IF('MOE USE ONLY'!B4=TRUE,FALSE,AND(SUM('Data Entry'!D69:D73)='Data Entry'!D68,SUM(G115:G170)&gt;0))</f>
        <v>1</v>
      </c>
    </row>
    <row r="140" spans="1:8">
      <c r="A140" s="38">
        <f t="shared" si="4"/>
        <v>3824</v>
      </c>
      <c r="B140" s="38" t="s">
        <v>42</v>
      </c>
      <c r="C140" s="38"/>
      <c r="D140" s="38"/>
      <c r="E140" s="38">
        <v>2</v>
      </c>
      <c r="F140" s="38" t="s">
        <v>38</v>
      </c>
      <c r="G140" s="38">
        <f>MATH_BE_MAOR</f>
        <v>0</v>
      </c>
      <c r="H140" s="38" t="b">
        <f>IF('MOE USE ONLY'!B4=TRUE,FALSE,AND(SUM('Data Entry'!D69:D73)='Data Entry'!D68,SUM(G115:G170)&gt;0))</f>
        <v>1</v>
      </c>
    </row>
    <row r="141" spans="1:8">
      <c r="A141" s="38">
        <f t="shared" si="4"/>
        <v>3824</v>
      </c>
      <c r="B141" s="38" t="s">
        <v>42</v>
      </c>
      <c r="C141" s="38"/>
      <c r="D141" s="38"/>
      <c r="E141" s="38">
        <v>3</v>
      </c>
      <c r="F141" s="38" t="s">
        <v>38</v>
      </c>
      <c r="G141" s="38">
        <f>MATH_BE_PASI</f>
        <v>1</v>
      </c>
      <c r="H141" s="38" t="b">
        <f>IF('MOE USE ONLY'!B4=TRUE,FALSE,AND(SUM('Data Entry'!D69:D73)='Data Entry'!D68,SUM(G115:G170)&gt;0))</f>
        <v>1</v>
      </c>
    </row>
    <row r="142" spans="1:8">
      <c r="A142" s="38">
        <f t="shared" si="4"/>
        <v>3824</v>
      </c>
      <c r="B142" s="38" t="s">
        <v>42</v>
      </c>
      <c r="C142" s="38"/>
      <c r="D142" s="38"/>
      <c r="E142" s="38">
        <v>4</v>
      </c>
      <c r="F142" s="38" t="s">
        <v>38</v>
      </c>
      <c r="G142" s="38">
        <f>MATH_BE_ASIA</f>
        <v>2</v>
      </c>
      <c r="H142" s="38" t="b">
        <f>IF('MOE USE ONLY'!B4=TRUE,FALSE,AND(SUM('Data Entry'!D69:D73)='Data Entry'!D68,SUM(G115:G170)&gt;0))</f>
        <v>1</v>
      </c>
    </row>
    <row r="143" spans="1:8">
      <c r="A143" s="38">
        <f t="shared" si="4"/>
        <v>3824</v>
      </c>
      <c r="B143" s="38" t="s">
        <v>42</v>
      </c>
      <c r="C143" s="38">
        <v>1</v>
      </c>
      <c r="D143" s="38"/>
      <c r="E143" s="38"/>
      <c r="F143" s="38" t="s">
        <v>39</v>
      </c>
      <c r="G143" s="38">
        <f>MATH_AT_1</f>
        <v>9</v>
      </c>
      <c r="H143" s="38" t="b">
        <f>IF('MOE USE ONLY'!B4=TRUE,FALSE,AND(SUM('Data Entry'!F81:F88)='Data Entry'!F68,SUM(G115:G170)&gt;0))</f>
        <v>1</v>
      </c>
    </row>
    <row r="144" spans="1:8">
      <c r="A144" s="38">
        <f t="shared" si="4"/>
        <v>3824</v>
      </c>
      <c r="B144" s="38" t="s">
        <v>42</v>
      </c>
      <c r="C144" s="38">
        <v>2</v>
      </c>
      <c r="D144" s="38"/>
      <c r="E144" s="38"/>
      <c r="F144" s="38" t="s">
        <v>39</v>
      </c>
      <c r="G144" s="38">
        <f>MATH_AT_2</f>
        <v>8</v>
      </c>
      <c r="H144" s="38" t="b">
        <f>IF('MOE USE ONLY'!B4=TRUE,FALSE,AND(SUM('Data Entry'!F81:F88)='Data Entry'!F68,SUM(G115:G170)&gt;0))</f>
        <v>1</v>
      </c>
    </row>
    <row r="145" spans="1:8">
      <c r="A145" s="38">
        <f t="shared" si="4"/>
        <v>3824</v>
      </c>
      <c r="B145" s="38" t="s">
        <v>42</v>
      </c>
      <c r="C145" s="38">
        <v>3</v>
      </c>
      <c r="D145" s="38"/>
      <c r="E145" s="38"/>
      <c r="F145" s="38" t="s">
        <v>39</v>
      </c>
      <c r="G145" s="38">
        <f>MATH_AT_3</f>
        <v>3</v>
      </c>
      <c r="H145" s="38" t="b">
        <f>IF('MOE USE ONLY'!B4=TRUE,FALSE,AND(SUM('Data Entry'!F81:F88)='Data Entry'!F68,SUM(G115:G170)&gt;0))</f>
        <v>1</v>
      </c>
    </row>
    <row r="146" spans="1:8">
      <c r="A146" s="38">
        <f t="shared" si="4"/>
        <v>3824</v>
      </c>
      <c r="B146" s="38" t="s">
        <v>42</v>
      </c>
      <c r="C146" s="38">
        <v>4</v>
      </c>
      <c r="D146" s="38"/>
      <c r="E146" s="38"/>
      <c r="F146" s="38" t="s">
        <v>39</v>
      </c>
      <c r="G146" s="38">
        <f>MATH_AT_4</f>
        <v>2</v>
      </c>
      <c r="H146" s="38" t="b">
        <f>IF('MOE USE ONLY'!B4=TRUE,FALSE,AND(SUM('Data Entry'!F81:F88)='Data Entry'!F68,SUM(G115:G170)&gt;0))</f>
        <v>1</v>
      </c>
    </row>
    <row r="147" spans="1:8">
      <c r="A147" s="38">
        <f t="shared" si="4"/>
        <v>3824</v>
      </c>
      <c r="B147" s="38" t="s">
        <v>42</v>
      </c>
      <c r="C147" s="38">
        <v>5</v>
      </c>
      <c r="D147" s="38"/>
      <c r="E147" s="38"/>
      <c r="F147" s="38" t="s">
        <v>39</v>
      </c>
      <c r="G147" s="38">
        <f>MATH_AT_5</f>
        <v>3</v>
      </c>
      <c r="H147" s="38" t="b">
        <f>IF('MOE USE ONLY'!B4=TRUE,FALSE,AND(SUM('Data Entry'!F81:F88)='Data Entry'!F68,SUM(G115:G170)&gt;0))</f>
        <v>1</v>
      </c>
    </row>
    <row r="148" spans="1:8">
      <c r="A148" s="38">
        <f t="shared" si="4"/>
        <v>3824</v>
      </c>
      <c r="B148" s="38" t="s">
        <v>42</v>
      </c>
      <c r="C148" s="38">
        <v>6</v>
      </c>
      <c r="D148" s="38"/>
      <c r="E148" s="38"/>
      <c r="F148" s="38" t="s">
        <v>39</v>
      </c>
      <c r="G148" s="38">
        <f>MATH_AT_6</f>
        <v>1</v>
      </c>
      <c r="H148" s="38" t="b">
        <f>IF('MOE USE ONLY'!B4=TRUE,FALSE,AND(SUM('Data Entry'!F81:F88)='Data Entry'!F68,SUM(G115:G170)&gt;0))</f>
        <v>1</v>
      </c>
    </row>
    <row r="149" spans="1:8">
      <c r="A149" s="38">
        <f t="shared" si="4"/>
        <v>3824</v>
      </c>
      <c r="B149" s="38" t="s">
        <v>42</v>
      </c>
      <c r="C149" s="38">
        <v>7</v>
      </c>
      <c r="D149" s="38"/>
      <c r="E149" s="38"/>
      <c r="F149" s="38" t="s">
        <v>39</v>
      </c>
      <c r="G149" s="38">
        <f>MATH_AT_7</f>
        <v>2</v>
      </c>
      <c r="H149" s="38" t="b">
        <f>IF('MOE USE ONLY'!B4=TRUE,FALSE,AND(SUM('Data Entry'!F81:F88)='Data Entry'!F68,SUM(G115:G170)&gt;0))</f>
        <v>1</v>
      </c>
    </row>
    <row r="150" spans="1:8">
      <c r="A150" s="38">
        <f t="shared" si="4"/>
        <v>3824</v>
      </c>
      <c r="B150" s="38" t="s">
        <v>42</v>
      </c>
      <c r="C150" s="38">
        <v>8</v>
      </c>
      <c r="D150" s="38"/>
      <c r="E150" s="38"/>
      <c r="F150" s="38" t="s">
        <v>39</v>
      </c>
      <c r="G150" s="38">
        <f>MATH_AT_8</f>
        <v>2</v>
      </c>
      <c r="H150" s="38" t="b">
        <f>IF('MOE USE ONLY'!B4=TRUE,FALSE,AND(SUM('Data Entry'!F81:F88)='Data Entry'!F68,SUM(G115:G170)&gt;0))</f>
        <v>1</v>
      </c>
    </row>
    <row r="151" spans="1:8">
      <c r="A151" s="38">
        <f t="shared" si="4"/>
        <v>3824</v>
      </c>
      <c r="B151" s="38" t="s">
        <v>42</v>
      </c>
      <c r="C151" s="38"/>
      <c r="D151" s="38" t="s">
        <v>36</v>
      </c>
      <c r="E151" s="38"/>
      <c r="F151" s="38" t="s">
        <v>39</v>
      </c>
      <c r="G151" s="38">
        <f>MATH_AT_M</f>
        <v>18</v>
      </c>
      <c r="H151" s="38" t="b">
        <f>IF('MOE USE ONLY'!B4=TRUE,FALSE,AND(SUM('Data Entry'!F74:F75)='Data Entry'!F68,SUM(G115:G170)&gt;0))</f>
        <v>1</v>
      </c>
    </row>
    <row r="152" spans="1:8">
      <c r="A152" s="38">
        <f t="shared" si="4"/>
        <v>3824</v>
      </c>
      <c r="B152" s="38" t="s">
        <v>42</v>
      </c>
      <c r="C152" s="38"/>
      <c r="D152" s="38" t="s">
        <v>37</v>
      </c>
      <c r="E152" s="38"/>
      <c r="F152" s="38" t="s">
        <v>39</v>
      </c>
      <c r="G152" s="38">
        <f>MATH_AT_F</f>
        <v>12</v>
      </c>
      <c r="H152" s="38" t="b">
        <f>IF('MOE USE ONLY'!B4=TRUE,FALSE,AND(SUM('Data Entry'!F74:F75)='Data Entry'!F68,SUM(G115:G170)&gt;0))</f>
        <v>1</v>
      </c>
    </row>
    <row r="153" spans="1:8">
      <c r="A153" s="38">
        <f t="shared" si="4"/>
        <v>3824</v>
      </c>
      <c r="B153" s="38" t="s">
        <v>42</v>
      </c>
      <c r="C153" s="38"/>
      <c r="D153" s="38"/>
      <c r="E153" s="38">
        <v>1</v>
      </c>
      <c r="F153" s="38" t="s">
        <v>39</v>
      </c>
      <c r="G153" s="38">
        <f>MATH_AT_EURO</f>
        <v>20</v>
      </c>
      <c r="H153" s="38" t="b">
        <f>IF('MOE USE ONLY'!B4=TRUE,FALSE,AND(SUM('Data Entry'!F69:F73)='Data Entry'!F68,SUM(G115:G170)&gt;0))</f>
        <v>1</v>
      </c>
    </row>
    <row r="154" spans="1:8">
      <c r="A154" s="38">
        <f t="shared" si="4"/>
        <v>3824</v>
      </c>
      <c r="B154" s="38" t="s">
        <v>42</v>
      </c>
      <c r="C154" s="38"/>
      <c r="D154" s="38"/>
      <c r="E154" s="38">
        <v>2</v>
      </c>
      <c r="F154" s="38" t="s">
        <v>39</v>
      </c>
      <c r="G154" s="38">
        <f>MATH_AT_MAOR</f>
        <v>3</v>
      </c>
      <c r="H154" s="38" t="b">
        <f>IF('MOE USE ONLY'!B4=TRUE,FALSE,AND(SUM('Data Entry'!F69:F73)='Data Entry'!F68,SUM(G115:G170)&gt;0))</f>
        <v>1</v>
      </c>
    </row>
    <row r="155" spans="1:8">
      <c r="A155" s="38">
        <f t="shared" si="4"/>
        <v>3824</v>
      </c>
      <c r="B155" s="38" t="s">
        <v>42</v>
      </c>
      <c r="C155" s="38"/>
      <c r="D155" s="38"/>
      <c r="E155" s="38">
        <v>3</v>
      </c>
      <c r="F155" s="38" t="s">
        <v>39</v>
      </c>
      <c r="G155" s="38">
        <f>MATH_AT_PASI</f>
        <v>2</v>
      </c>
      <c r="H155" s="38" t="b">
        <f>IF('MOE USE ONLY'!B4=TRUE,FALSE,AND(SUM('Data Entry'!F69:F73)='Data Entry'!F68,SUM(G115:G170)&gt;0))</f>
        <v>1</v>
      </c>
    </row>
    <row r="156" spans="1:8">
      <c r="A156" s="38">
        <f t="shared" si="4"/>
        <v>3824</v>
      </c>
      <c r="B156" s="38" t="s">
        <v>42</v>
      </c>
      <c r="C156" s="38"/>
      <c r="D156" s="38"/>
      <c r="E156" s="38">
        <v>4</v>
      </c>
      <c r="F156" s="38" t="s">
        <v>39</v>
      </c>
      <c r="G156" s="38">
        <f>MATH_AT_ASIA</f>
        <v>5</v>
      </c>
      <c r="H156" s="38" t="b">
        <f>IF('MOE USE ONLY'!B4=TRUE,FALSE,AND(SUM('Data Entry'!F69:F73)='Data Entry'!F68,SUM(G115:G170)&gt;0))</f>
        <v>1</v>
      </c>
    </row>
    <row r="157" spans="1:8">
      <c r="A157" s="38">
        <f t="shared" si="4"/>
        <v>3824</v>
      </c>
      <c r="B157" s="38" t="s">
        <v>42</v>
      </c>
      <c r="C157" s="38">
        <v>1</v>
      </c>
      <c r="D157" s="38"/>
      <c r="E157" s="38"/>
      <c r="F157" s="38" t="s">
        <v>40</v>
      </c>
      <c r="G157" s="38">
        <f>MATH_AB_1</f>
        <v>0</v>
      </c>
      <c r="H157" s="38" t="b">
        <f>IF('MOE USE ONLY'!B4=TRUE,FALSE,AND(SUM('Data Entry'!H81:H88)='Data Entry'!H68,SUM(G115:G170)&gt;0))</f>
        <v>1</v>
      </c>
    </row>
    <row r="158" spans="1:8">
      <c r="A158" s="38">
        <f t="shared" si="4"/>
        <v>3824</v>
      </c>
      <c r="B158" s="38" t="s">
        <v>42</v>
      </c>
      <c r="C158" s="38">
        <v>2</v>
      </c>
      <c r="D158" s="38"/>
      <c r="E158" s="38"/>
      <c r="F158" s="38" t="s">
        <v>40</v>
      </c>
      <c r="G158" s="38">
        <f>MATH_AB_2</f>
        <v>3</v>
      </c>
      <c r="H158" s="38" t="b">
        <f>IF('MOE USE ONLY'!B4=TRUE,FALSE,AND(SUM('Data Entry'!H81:H88)='Data Entry'!H68,SUM(G115:G170)&gt;0))</f>
        <v>1</v>
      </c>
    </row>
    <row r="159" spans="1:8">
      <c r="A159" s="38">
        <f t="shared" si="4"/>
        <v>3824</v>
      </c>
      <c r="B159" s="38" t="s">
        <v>42</v>
      </c>
      <c r="C159" s="38">
        <v>3</v>
      </c>
      <c r="D159" s="38"/>
      <c r="E159" s="38"/>
      <c r="F159" s="38" t="s">
        <v>40</v>
      </c>
      <c r="G159" s="38">
        <f>MATH_AB_3</f>
        <v>0</v>
      </c>
      <c r="H159" s="38" t="b">
        <f>IF('MOE USE ONLY'!B4=TRUE,FALSE,AND(SUM('Data Entry'!H81:H88)='Data Entry'!H68,SUM(G115:G170)&gt;0))</f>
        <v>1</v>
      </c>
    </row>
    <row r="160" spans="1:8">
      <c r="A160" s="38">
        <f t="shared" si="4"/>
        <v>3824</v>
      </c>
      <c r="B160" s="38" t="s">
        <v>42</v>
      </c>
      <c r="C160" s="38">
        <v>4</v>
      </c>
      <c r="D160" s="38"/>
      <c r="E160" s="38"/>
      <c r="F160" s="38" t="s">
        <v>40</v>
      </c>
      <c r="G160" s="38">
        <f>MATH_AB_4</f>
        <v>4</v>
      </c>
      <c r="H160" s="38" t="b">
        <f>IF('MOE USE ONLY'!B4=TRUE,FALSE,AND(SUM('Data Entry'!H81:H88)='Data Entry'!H68,SUM(G115:G170)&gt;0))</f>
        <v>1</v>
      </c>
    </row>
    <row r="161" spans="1:8">
      <c r="A161" s="38">
        <f t="shared" si="4"/>
        <v>3824</v>
      </c>
      <c r="B161" s="38" t="s">
        <v>42</v>
      </c>
      <c r="C161" s="38">
        <v>5</v>
      </c>
      <c r="D161" s="38"/>
      <c r="E161" s="38"/>
      <c r="F161" s="38" t="s">
        <v>40</v>
      </c>
      <c r="G161" s="38">
        <f>MATH_AB_5</f>
        <v>7</v>
      </c>
      <c r="H161" s="38" t="b">
        <f>IF('MOE USE ONLY'!B4=TRUE,FALSE,AND(SUM('Data Entry'!H81:H88)='Data Entry'!H68,SUM(G115:G170)&gt;0))</f>
        <v>1</v>
      </c>
    </row>
    <row r="162" spans="1:8">
      <c r="A162" s="38">
        <f t="shared" si="4"/>
        <v>3824</v>
      </c>
      <c r="B162" s="38" t="s">
        <v>42</v>
      </c>
      <c r="C162" s="38">
        <v>6</v>
      </c>
      <c r="D162" s="38"/>
      <c r="E162" s="38"/>
      <c r="F162" s="38" t="s">
        <v>40</v>
      </c>
      <c r="G162" s="38">
        <f>MATH_AB_6</f>
        <v>2</v>
      </c>
      <c r="H162" s="38" t="b">
        <f>IF('MOE USE ONLY'!B4=TRUE,FALSE,AND(SUM('Data Entry'!H81:H88)='Data Entry'!H68,SUM(G115:G170)&gt;0))</f>
        <v>1</v>
      </c>
    </row>
    <row r="163" spans="1:8">
      <c r="A163" s="38">
        <f t="shared" ref="A163:A170" si="5">SchoolNumber</f>
        <v>3824</v>
      </c>
      <c r="B163" s="38" t="s">
        <v>42</v>
      </c>
      <c r="C163" s="38">
        <v>7</v>
      </c>
      <c r="D163" s="38"/>
      <c r="E163" s="38"/>
      <c r="F163" s="38" t="s">
        <v>40</v>
      </c>
      <c r="G163" s="38">
        <f>MATH_AB_7</f>
        <v>3</v>
      </c>
      <c r="H163" s="38" t="b">
        <f>IF('MOE USE ONLY'!B4=TRUE,FALSE,AND(SUM('Data Entry'!H81:H88)='Data Entry'!H68,SUM(G115:G170)&gt;0))</f>
        <v>1</v>
      </c>
    </row>
    <row r="164" spans="1:8">
      <c r="A164" s="38">
        <f t="shared" si="5"/>
        <v>3824</v>
      </c>
      <c r="B164" s="38" t="s">
        <v>42</v>
      </c>
      <c r="C164" s="38">
        <v>8</v>
      </c>
      <c r="D164" s="38"/>
      <c r="E164" s="38"/>
      <c r="F164" s="38" t="s">
        <v>40</v>
      </c>
      <c r="G164" s="38">
        <f>MATH_AB_8</f>
        <v>0</v>
      </c>
      <c r="H164" s="38" t="b">
        <f>IF('MOE USE ONLY'!B4=TRUE,FALSE,AND(SUM('Data Entry'!H81:H88)='Data Entry'!H68,SUM(G115:G170)&gt;0))</f>
        <v>1</v>
      </c>
    </row>
    <row r="165" spans="1:8">
      <c r="A165" s="38">
        <f t="shared" si="5"/>
        <v>3824</v>
      </c>
      <c r="B165" s="38" t="s">
        <v>42</v>
      </c>
      <c r="C165" s="38"/>
      <c r="D165" s="38" t="s">
        <v>36</v>
      </c>
      <c r="E165" s="38"/>
      <c r="F165" s="38" t="s">
        <v>40</v>
      </c>
      <c r="G165" s="38">
        <f>MATH_AB_M</f>
        <v>8</v>
      </c>
      <c r="H165" s="38" t="b">
        <f>IF('MOE USE ONLY'!B4=TRUE,FALSE,AND(SUM('Data Entry'!H74:H75)='Data Entry'!H68,SUM(G115:G170)&gt;0))</f>
        <v>1</v>
      </c>
    </row>
    <row r="166" spans="1:8">
      <c r="A166" s="38">
        <f t="shared" si="5"/>
        <v>3824</v>
      </c>
      <c r="B166" s="38" t="s">
        <v>42</v>
      </c>
      <c r="C166" s="38"/>
      <c r="D166" s="38" t="s">
        <v>37</v>
      </c>
      <c r="E166" s="38"/>
      <c r="F166" s="38" t="s">
        <v>40</v>
      </c>
      <c r="G166" s="38">
        <f>MATH_AB_F</f>
        <v>11</v>
      </c>
      <c r="H166" s="38" t="b">
        <f>IF('MOE USE ONLY'!B4=TRUE,FALSE,AND(SUM('Data Entry'!H74:H75)='Data Entry'!H68,SUM(G115:G170)&gt;0))</f>
        <v>1</v>
      </c>
    </row>
    <row r="167" spans="1:8">
      <c r="A167" s="38">
        <f t="shared" si="5"/>
        <v>3824</v>
      </c>
      <c r="B167" s="38" t="s">
        <v>42</v>
      </c>
      <c r="C167" s="38"/>
      <c r="D167" s="38"/>
      <c r="E167" s="38">
        <v>1</v>
      </c>
      <c r="F167" s="38" t="s">
        <v>40</v>
      </c>
      <c r="G167" s="38">
        <f>MATH_AB_EURO</f>
        <v>18</v>
      </c>
      <c r="H167" s="38" t="b">
        <f>IF('MOE USE ONLY'!B4=TRUE,FALSE,AND(SUM('Data Entry'!H69:H73)='Data Entry'!H68,SUM(G115:G170)&gt;0))</f>
        <v>1</v>
      </c>
    </row>
    <row r="168" spans="1:8">
      <c r="A168" s="38">
        <f t="shared" si="5"/>
        <v>3824</v>
      </c>
      <c r="B168" s="38" t="s">
        <v>42</v>
      </c>
      <c r="C168" s="38"/>
      <c r="D168" s="38"/>
      <c r="E168" s="38">
        <v>2</v>
      </c>
      <c r="F168" s="38" t="s">
        <v>40</v>
      </c>
      <c r="G168" s="38">
        <f>MATH_AB_MAOR</f>
        <v>0</v>
      </c>
      <c r="H168" s="38" t="b">
        <f>IF('MOE USE ONLY'!B4=TRUE,FALSE,AND(SUM('Data Entry'!H69:H73)='Data Entry'!H68,SUM(G115:G170)&gt;0))</f>
        <v>1</v>
      </c>
    </row>
    <row r="169" spans="1:8">
      <c r="A169" s="38">
        <f t="shared" si="5"/>
        <v>3824</v>
      </c>
      <c r="B169" s="38" t="s">
        <v>42</v>
      </c>
      <c r="C169" s="38"/>
      <c r="D169" s="38"/>
      <c r="E169" s="38">
        <v>3</v>
      </c>
      <c r="F169" s="38" t="s">
        <v>40</v>
      </c>
      <c r="G169" s="38">
        <f>MATH_AB_PASI</f>
        <v>0</v>
      </c>
      <c r="H169" s="38" t="b">
        <f>IF('MOE USE ONLY'!B4=TRUE,FALSE,AND(SUM('Data Entry'!H69:H73)='Data Entry'!H68,SUM(G115:G170)&gt;0))</f>
        <v>1</v>
      </c>
    </row>
    <row r="170" spans="1:8">
      <c r="A170" s="38">
        <f t="shared" si="5"/>
        <v>3824</v>
      </c>
      <c r="B170" s="38" t="s">
        <v>42</v>
      </c>
      <c r="C170" s="38"/>
      <c r="D170" s="38"/>
      <c r="E170" s="38">
        <v>4</v>
      </c>
      <c r="F170" s="38" t="s">
        <v>40</v>
      </c>
      <c r="G170" s="38">
        <f>MATH_AB_ASIA</f>
        <v>1</v>
      </c>
      <c r="H170" s="38" t="b">
        <f>IF('MOE USE ONLY'!B4=TRUE,FALSE,AND(SUM('Data Entry'!H69:H73)='Data Entry'!H68,SUM(G115:G170)&gt;0))</f>
        <v>1</v>
      </c>
    </row>
  </sheetData>
  <sheetProtection password="FC83" sheet="1" objects="1" scenarios="1"/>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29"/>
  <sheetViews>
    <sheetView topLeftCell="A2505" workbookViewId="0">
      <selection activeCell="G2534" sqref="G2534"/>
    </sheetView>
  </sheetViews>
  <sheetFormatPr baseColWidth="10" defaultColWidth="8.83203125" defaultRowHeight="14" x14ac:dyDescent="0"/>
  <cols>
    <col min="2" max="2" width="55.6640625" bestFit="1" customWidth="1"/>
  </cols>
  <sheetData>
    <row r="1" spans="1:2">
      <c r="A1" t="s">
        <v>2469</v>
      </c>
      <c r="B1" t="s">
        <v>2470</v>
      </c>
    </row>
    <row r="2" spans="1:2">
      <c r="A2">
        <v>1</v>
      </c>
      <c r="B2" t="s">
        <v>47</v>
      </c>
    </row>
    <row r="3" spans="1:2">
      <c r="A3">
        <v>2</v>
      </c>
      <c r="B3" t="s">
        <v>48</v>
      </c>
    </row>
    <row r="4" spans="1:2">
      <c r="A4">
        <v>3</v>
      </c>
      <c r="B4" t="s">
        <v>49</v>
      </c>
    </row>
    <row r="5" spans="1:2">
      <c r="A5">
        <v>4</v>
      </c>
      <c r="B5" t="s">
        <v>50</v>
      </c>
    </row>
    <row r="6" spans="1:2">
      <c r="A6">
        <v>5</v>
      </c>
      <c r="B6" t="s">
        <v>51</v>
      </c>
    </row>
    <row r="7" spans="1:2">
      <c r="A7">
        <v>6</v>
      </c>
      <c r="B7" t="s">
        <v>52</v>
      </c>
    </row>
    <row r="8" spans="1:2">
      <c r="A8">
        <v>7</v>
      </c>
      <c r="B8" t="s">
        <v>53</v>
      </c>
    </row>
    <row r="9" spans="1:2">
      <c r="A9">
        <v>8</v>
      </c>
      <c r="B9" t="s">
        <v>54</v>
      </c>
    </row>
    <row r="10" spans="1:2">
      <c r="A10">
        <v>9</v>
      </c>
      <c r="B10" t="s">
        <v>55</v>
      </c>
    </row>
    <row r="11" spans="1:2">
      <c r="A11">
        <v>10</v>
      </c>
      <c r="B11" t="s">
        <v>56</v>
      </c>
    </row>
    <row r="12" spans="1:2">
      <c r="A12">
        <v>11</v>
      </c>
      <c r="B12" t="s">
        <v>57</v>
      </c>
    </row>
    <row r="13" spans="1:2">
      <c r="A13">
        <v>12</v>
      </c>
      <c r="B13" t="s">
        <v>58</v>
      </c>
    </row>
    <row r="14" spans="1:2">
      <c r="A14">
        <v>13</v>
      </c>
      <c r="B14" t="s">
        <v>59</v>
      </c>
    </row>
    <row r="15" spans="1:2">
      <c r="A15">
        <v>14</v>
      </c>
      <c r="B15" t="s">
        <v>60</v>
      </c>
    </row>
    <row r="16" spans="1:2">
      <c r="A16">
        <v>15</v>
      </c>
      <c r="B16" t="s">
        <v>61</v>
      </c>
    </row>
    <row r="17" spans="1:2">
      <c r="A17">
        <v>16</v>
      </c>
      <c r="B17" t="s">
        <v>62</v>
      </c>
    </row>
    <row r="18" spans="1:2">
      <c r="A18">
        <v>17</v>
      </c>
      <c r="B18" t="s">
        <v>63</v>
      </c>
    </row>
    <row r="19" spans="1:2">
      <c r="A19">
        <v>18</v>
      </c>
      <c r="B19" t="s">
        <v>64</v>
      </c>
    </row>
    <row r="20" spans="1:2">
      <c r="A20">
        <v>19</v>
      </c>
      <c r="B20" t="s">
        <v>65</v>
      </c>
    </row>
    <row r="21" spans="1:2">
      <c r="A21">
        <v>20</v>
      </c>
      <c r="B21" t="s">
        <v>66</v>
      </c>
    </row>
    <row r="22" spans="1:2">
      <c r="A22">
        <v>21</v>
      </c>
      <c r="B22" t="s">
        <v>67</v>
      </c>
    </row>
    <row r="23" spans="1:2">
      <c r="A23">
        <v>22</v>
      </c>
      <c r="B23" t="s">
        <v>68</v>
      </c>
    </row>
    <row r="24" spans="1:2">
      <c r="A24">
        <v>23</v>
      </c>
      <c r="B24" t="s">
        <v>69</v>
      </c>
    </row>
    <row r="25" spans="1:2">
      <c r="A25">
        <v>24</v>
      </c>
      <c r="B25" t="s">
        <v>70</v>
      </c>
    </row>
    <row r="26" spans="1:2">
      <c r="A26">
        <v>25</v>
      </c>
      <c r="B26" t="s">
        <v>71</v>
      </c>
    </row>
    <row r="27" spans="1:2">
      <c r="A27">
        <v>26</v>
      </c>
      <c r="B27" t="s">
        <v>72</v>
      </c>
    </row>
    <row r="28" spans="1:2">
      <c r="A28">
        <v>27</v>
      </c>
      <c r="B28" t="s">
        <v>73</v>
      </c>
    </row>
    <row r="29" spans="1:2">
      <c r="A29">
        <v>28</v>
      </c>
      <c r="B29" t="s">
        <v>74</v>
      </c>
    </row>
    <row r="30" spans="1:2">
      <c r="A30">
        <v>29</v>
      </c>
      <c r="B30" t="s">
        <v>75</v>
      </c>
    </row>
    <row r="31" spans="1:2">
      <c r="A31">
        <v>30</v>
      </c>
      <c r="B31" t="s">
        <v>76</v>
      </c>
    </row>
    <row r="32" spans="1:2">
      <c r="A32">
        <v>31</v>
      </c>
      <c r="B32" t="s">
        <v>77</v>
      </c>
    </row>
    <row r="33" spans="1:2">
      <c r="A33">
        <v>32</v>
      </c>
      <c r="B33" t="s">
        <v>78</v>
      </c>
    </row>
    <row r="34" spans="1:2">
      <c r="A34">
        <v>33</v>
      </c>
      <c r="B34" t="s">
        <v>79</v>
      </c>
    </row>
    <row r="35" spans="1:2">
      <c r="A35">
        <v>35</v>
      </c>
      <c r="B35" t="s">
        <v>80</v>
      </c>
    </row>
    <row r="36" spans="1:2">
      <c r="A36">
        <v>36</v>
      </c>
      <c r="B36" t="s">
        <v>81</v>
      </c>
    </row>
    <row r="37" spans="1:2">
      <c r="A37">
        <v>37</v>
      </c>
      <c r="B37" t="s">
        <v>82</v>
      </c>
    </row>
    <row r="38" spans="1:2">
      <c r="A38">
        <v>38</v>
      </c>
      <c r="B38" t="s">
        <v>83</v>
      </c>
    </row>
    <row r="39" spans="1:2">
      <c r="A39">
        <v>39</v>
      </c>
      <c r="B39" t="s">
        <v>84</v>
      </c>
    </row>
    <row r="40" spans="1:2">
      <c r="A40">
        <v>40</v>
      </c>
      <c r="B40" t="s">
        <v>85</v>
      </c>
    </row>
    <row r="41" spans="1:2">
      <c r="A41">
        <v>41</v>
      </c>
      <c r="B41" t="s">
        <v>86</v>
      </c>
    </row>
    <row r="42" spans="1:2">
      <c r="A42">
        <v>42</v>
      </c>
      <c r="B42" t="s">
        <v>87</v>
      </c>
    </row>
    <row r="43" spans="1:2">
      <c r="A43">
        <v>43</v>
      </c>
      <c r="B43" t="s">
        <v>88</v>
      </c>
    </row>
    <row r="44" spans="1:2">
      <c r="A44">
        <v>44</v>
      </c>
      <c r="B44" t="s">
        <v>89</v>
      </c>
    </row>
    <row r="45" spans="1:2">
      <c r="A45">
        <v>45</v>
      </c>
      <c r="B45" t="s">
        <v>90</v>
      </c>
    </row>
    <row r="46" spans="1:2">
      <c r="A46">
        <v>46</v>
      </c>
      <c r="B46" t="s">
        <v>91</v>
      </c>
    </row>
    <row r="47" spans="1:2">
      <c r="A47">
        <v>47</v>
      </c>
      <c r="B47" t="s">
        <v>92</v>
      </c>
    </row>
    <row r="48" spans="1:2">
      <c r="A48">
        <v>48</v>
      </c>
      <c r="B48" t="s">
        <v>93</v>
      </c>
    </row>
    <row r="49" spans="1:2">
      <c r="A49">
        <v>49</v>
      </c>
      <c r="B49" t="s">
        <v>94</v>
      </c>
    </row>
    <row r="50" spans="1:2">
      <c r="A50">
        <v>50</v>
      </c>
      <c r="B50" t="s">
        <v>95</v>
      </c>
    </row>
    <row r="51" spans="1:2">
      <c r="A51">
        <v>51</v>
      </c>
      <c r="B51" t="s">
        <v>96</v>
      </c>
    </row>
    <row r="52" spans="1:2">
      <c r="A52">
        <v>52</v>
      </c>
      <c r="B52" t="s">
        <v>97</v>
      </c>
    </row>
    <row r="53" spans="1:2">
      <c r="A53">
        <v>53</v>
      </c>
      <c r="B53" t="s">
        <v>98</v>
      </c>
    </row>
    <row r="54" spans="1:2">
      <c r="A54">
        <v>54</v>
      </c>
      <c r="B54" t="s">
        <v>99</v>
      </c>
    </row>
    <row r="55" spans="1:2">
      <c r="A55">
        <v>57</v>
      </c>
      <c r="B55" t="s">
        <v>100</v>
      </c>
    </row>
    <row r="56" spans="1:2">
      <c r="A56">
        <v>58</v>
      </c>
      <c r="B56" t="s">
        <v>101</v>
      </c>
    </row>
    <row r="57" spans="1:2">
      <c r="A57">
        <v>59</v>
      </c>
      <c r="B57" t="s">
        <v>102</v>
      </c>
    </row>
    <row r="58" spans="1:2">
      <c r="A58">
        <v>60</v>
      </c>
      <c r="B58" t="s">
        <v>103</v>
      </c>
    </row>
    <row r="59" spans="1:2">
      <c r="A59">
        <v>61</v>
      </c>
      <c r="B59" t="s">
        <v>104</v>
      </c>
    </row>
    <row r="60" spans="1:2">
      <c r="A60">
        <v>62</v>
      </c>
      <c r="B60" t="s">
        <v>105</v>
      </c>
    </row>
    <row r="61" spans="1:2">
      <c r="A61">
        <v>63</v>
      </c>
      <c r="B61" t="s">
        <v>106</v>
      </c>
    </row>
    <row r="62" spans="1:2">
      <c r="A62">
        <v>64</v>
      </c>
      <c r="B62" t="s">
        <v>107</v>
      </c>
    </row>
    <row r="63" spans="1:2">
      <c r="A63">
        <v>65</v>
      </c>
      <c r="B63" t="s">
        <v>108</v>
      </c>
    </row>
    <row r="64" spans="1:2">
      <c r="A64">
        <v>66</v>
      </c>
      <c r="B64" t="s">
        <v>109</v>
      </c>
    </row>
    <row r="65" spans="1:2">
      <c r="A65">
        <v>67</v>
      </c>
      <c r="B65" t="s">
        <v>110</v>
      </c>
    </row>
    <row r="66" spans="1:2">
      <c r="A66">
        <v>68</v>
      </c>
      <c r="B66" t="s">
        <v>111</v>
      </c>
    </row>
    <row r="67" spans="1:2">
      <c r="A67">
        <v>69</v>
      </c>
      <c r="B67" t="s">
        <v>112</v>
      </c>
    </row>
    <row r="68" spans="1:2">
      <c r="A68">
        <v>70</v>
      </c>
      <c r="B68" t="s">
        <v>113</v>
      </c>
    </row>
    <row r="69" spans="1:2">
      <c r="A69">
        <v>73</v>
      </c>
      <c r="B69" t="s">
        <v>114</v>
      </c>
    </row>
    <row r="70" spans="1:2">
      <c r="A70">
        <v>74</v>
      </c>
      <c r="B70" t="s">
        <v>115</v>
      </c>
    </row>
    <row r="71" spans="1:2">
      <c r="A71">
        <v>75</v>
      </c>
      <c r="B71" t="s">
        <v>116</v>
      </c>
    </row>
    <row r="72" spans="1:2">
      <c r="A72">
        <v>77</v>
      </c>
      <c r="B72" t="s">
        <v>117</v>
      </c>
    </row>
    <row r="73" spans="1:2">
      <c r="A73">
        <v>78</v>
      </c>
      <c r="B73" t="s">
        <v>118</v>
      </c>
    </row>
    <row r="74" spans="1:2">
      <c r="A74">
        <v>79</v>
      </c>
      <c r="B74" t="s">
        <v>119</v>
      </c>
    </row>
    <row r="75" spans="1:2">
      <c r="A75">
        <v>80</v>
      </c>
      <c r="B75" t="s">
        <v>120</v>
      </c>
    </row>
    <row r="76" spans="1:2">
      <c r="A76">
        <v>81</v>
      </c>
      <c r="B76" t="s">
        <v>121</v>
      </c>
    </row>
    <row r="77" spans="1:2">
      <c r="A77">
        <v>82</v>
      </c>
      <c r="B77" t="s">
        <v>122</v>
      </c>
    </row>
    <row r="78" spans="1:2">
      <c r="A78">
        <v>83</v>
      </c>
      <c r="B78" t="s">
        <v>123</v>
      </c>
    </row>
    <row r="79" spans="1:2">
      <c r="A79">
        <v>84</v>
      </c>
      <c r="B79" t="s">
        <v>124</v>
      </c>
    </row>
    <row r="80" spans="1:2">
      <c r="A80">
        <v>85</v>
      </c>
      <c r="B80" t="s">
        <v>125</v>
      </c>
    </row>
    <row r="81" spans="1:2">
      <c r="A81">
        <v>86</v>
      </c>
      <c r="B81" t="s">
        <v>126</v>
      </c>
    </row>
    <row r="82" spans="1:2">
      <c r="A82">
        <v>87</v>
      </c>
      <c r="B82" t="s">
        <v>127</v>
      </c>
    </row>
    <row r="83" spans="1:2">
      <c r="A83">
        <v>88</v>
      </c>
      <c r="B83" t="s">
        <v>128</v>
      </c>
    </row>
    <row r="84" spans="1:2">
      <c r="A84">
        <v>89</v>
      </c>
      <c r="B84" t="s">
        <v>129</v>
      </c>
    </row>
    <row r="85" spans="1:2">
      <c r="A85">
        <v>90</v>
      </c>
      <c r="B85" t="s">
        <v>130</v>
      </c>
    </row>
    <row r="86" spans="1:2">
      <c r="A86">
        <v>91</v>
      </c>
      <c r="B86" t="s">
        <v>131</v>
      </c>
    </row>
    <row r="87" spans="1:2">
      <c r="A87">
        <v>93</v>
      </c>
      <c r="B87" t="s">
        <v>132</v>
      </c>
    </row>
    <row r="88" spans="1:2">
      <c r="A88">
        <v>94</v>
      </c>
      <c r="B88" t="s">
        <v>133</v>
      </c>
    </row>
    <row r="89" spans="1:2">
      <c r="A89">
        <v>95</v>
      </c>
      <c r="B89" t="s">
        <v>134</v>
      </c>
    </row>
    <row r="90" spans="1:2">
      <c r="A90">
        <v>96</v>
      </c>
      <c r="B90" t="s">
        <v>135</v>
      </c>
    </row>
    <row r="91" spans="1:2">
      <c r="A91">
        <v>97</v>
      </c>
      <c r="B91" t="s">
        <v>136</v>
      </c>
    </row>
    <row r="92" spans="1:2">
      <c r="A92">
        <v>99</v>
      </c>
      <c r="B92" t="s">
        <v>137</v>
      </c>
    </row>
    <row r="93" spans="1:2">
      <c r="A93">
        <v>100</v>
      </c>
      <c r="B93" t="s">
        <v>138</v>
      </c>
    </row>
    <row r="94" spans="1:2">
      <c r="A94">
        <v>101</v>
      </c>
      <c r="B94" t="s">
        <v>139</v>
      </c>
    </row>
    <row r="95" spans="1:2">
      <c r="A95">
        <v>102</v>
      </c>
      <c r="B95" t="s">
        <v>140</v>
      </c>
    </row>
    <row r="96" spans="1:2">
      <c r="A96">
        <v>103</v>
      </c>
      <c r="B96" t="s">
        <v>141</v>
      </c>
    </row>
    <row r="97" spans="1:2">
      <c r="A97">
        <v>104</v>
      </c>
      <c r="B97" t="s">
        <v>142</v>
      </c>
    </row>
    <row r="98" spans="1:2">
      <c r="A98">
        <v>105</v>
      </c>
      <c r="B98" t="s">
        <v>143</v>
      </c>
    </row>
    <row r="99" spans="1:2">
      <c r="A99">
        <v>106</v>
      </c>
      <c r="B99" t="s">
        <v>144</v>
      </c>
    </row>
    <row r="100" spans="1:2">
      <c r="A100">
        <v>108</v>
      </c>
      <c r="B100" t="s">
        <v>145</v>
      </c>
    </row>
    <row r="101" spans="1:2">
      <c r="A101">
        <v>109</v>
      </c>
      <c r="B101" t="s">
        <v>146</v>
      </c>
    </row>
    <row r="102" spans="1:2">
      <c r="A102">
        <v>110</v>
      </c>
      <c r="B102" t="s">
        <v>147</v>
      </c>
    </row>
    <row r="103" spans="1:2">
      <c r="A103">
        <v>111</v>
      </c>
      <c r="B103" t="s">
        <v>148</v>
      </c>
    </row>
    <row r="104" spans="1:2">
      <c r="A104">
        <v>112</v>
      </c>
      <c r="B104" t="s">
        <v>149</v>
      </c>
    </row>
    <row r="105" spans="1:2">
      <c r="A105">
        <v>113</v>
      </c>
      <c r="B105" t="s">
        <v>150</v>
      </c>
    </row>
    <row r="106" spans="1:2">
      <c r="A106">
        <v>114</v>
      </c>
      <c r="B106" t="s">
        <v>151</v>
      </c>
    </row>
    <row r="107" spans="1:2">
      <c r="A107">
        <v>115</v>
      </c>
      <c r="B107" t="s">
        <v>152</v>
      </c>
    </row>
    <row r="108" spans="1:2">
      <c r="A108">
        <v>116</v>
      </c>
      <c r="B108" t="s">
        <v>153</v>
      </c>
    </row>
    <row r="109" spans="1:2">
      <c r="A109">
        <v>117</v>
      </c>
      <c r="B109" t="s">
        <v>154</v>
      </c>
    </row>
    <row r="110" spans="1:2">
      <c r="A110">
        <v>118</v>
      </c>
      <c r="B110" t="s">
        <v>155</v>
      </c>
    </row>
    <row r="111" spans="1:2">
      <c r="A111">
        <v>119</v>
      </c>
      <c r="B111" t="s">
        <v>156</v>
      </c>
    </row>
    <row r="112" spans="1:2">
      <c r="A112">
        <v>120</v>
      </c>
      <c r="B112" t="s">
        <v>157</v>
      </c>
    </row>
    <row r="113" spans="1:2">
      <c r="A113">
        <v>121</v>
      </c>
      <c r="B113" t="s">
        <v>158</v>
      </c>
    </row>
    <row r="114" spans="1:2">
      <c r="A114">
        <v>122</v>
      </c>
      <c r="B114" t="s">
        <v>159</v>
      </c>
    </row>
    <row r="115" spans="1:2">
      <c r="A115">
        <v>123</v>
      </c>
      <c r="B115" t="s">
        <v>160</v>
      </c>
    </row>
    <row r="116" spans="1:2">
      <c r="A116">
        <v>124</v>
      </c>
      <c r="B116" t="s">
        <v>161</v>
      </c>
    </row>
    <row r="117" spans="1:2">
      <c r="A117">
        <v>125</v>
      </c>
      <c r="B117" t="s">
        <v>162</v>
      </c>
    </row>
    <row r="118" spans="1:2">
      <c r="A118">
        <v>126</v>
      </c>
      <c r="B118" t="s">
        <v>163</v>
      </c>
    </row>
    <row r="119" spans="1:2">
      <c r="A119">
        <v>127</v>
      </c>
      <c r="B119" t="s">
        <v>164</v>
      </c>
    </row>
    <row r="120" spans="1:2">
      <c r="A120">
        <v>129</v>
      </c>
      <c r="B120" t="s">
        <v>165</v>
      </c>
    </row>
    <row r="121" spans="1:2">
      <c r="A121">
        <v>130</v>
      </c>
      <c r="B121" t="s">
        <v>166</v>
      </c>
    </row>
    <row r="122" spans="1:2">
      <c r="A122">
        <v>131</v>
      </c>
      <c r="B122" t="s">
        <v>167</v>
      </c>
    </row>
    <row r="123" spans="1:2">
      <c r="A123">
        <v>132</v>
      </c>
      <c r="B123" t="s">
        <v>168</v>
      </c>
    </row>
    <row r="124" spans="1:2">
      <c r="A124">
        <v>133</v>
      </c>
      <c r="B124" t="s">
        <v>169</v>
      </c>
    </row>
    <row r="125" spans="1:2">
      <c r="A125">
        <v>134</v>
      </c>
      <c r="B125" t="s">
        <v>170</v>
      </c>
    </row>
    <row r="126" spans="1:2">
      <c r="A126">
        <v>135</v>
      </c>
      <c r="B126" t="s">
        <v>171</v>
      </c>
    </row>
    <row r="127" spans="1:2">
      <c r="A127">
        <v>136</v>
      </c>
      <c r="B127" t="s">
        <v>172</v>
      </c>
    </row>
    <row r="128" spans="1:2">
      <c r="A128">
        <v>137</v>
      </c>
      <c r="B128" t="s">
        <v>173</v>
      </c>
    </row>
    <row r="129" spans="1:2">
      <c r="A129">
        <v>138</v>
      </c>
      <c r="B129" t="s">
        <v>174</v>
      </c>
    </row>
    <row r="130" spans="1:2">
      <c r="A130">
        <v>139</v>
      </c>
      <c r="B130" t="s">
        <v>175</v>
      </c>
    </row>
    <row r="131" spans="1:2">
      <c r="A131">
        <v>140</v>
      </c>
      <c r="B131" t="s">
        <v>176</v>
      </c>
    </row>
    <row r="132" spans="1:2">
      <c r="A132">
        <v>141</v>
      </c>
      <c r="B132" t="s">
        <v>177</v>
      </c>
    </row>
    <row r="133" spans="1:2">
      <c r="A133">
        <v>142</v>
      </c>
      <c r="B133" t="s">
        <v>178</v>
      </c>
    </row>
    <row r="134" spans="1:2">
      <c r="A134">
        <v>143</v>
      </c>
      <c r="B134" t="s">
        <v>179</v>
      </c>
    </row>
    <row r="135" spans="1:2">
      <c r="A135">
        <v>144</v>
      </c>
      <c r="B135" t="s">
        <v>180</v>
      </c>
    </row>
    <row r="136" spans="1:2">
      <c r="A136">
        <v>145</v>
      </c>
      <c r="B136" t="s">
        <v>181</v>
      </c>
    </row>
    <row r="137" spans="1:2">
      <c r="A137">
        <v>146</v>
      </c>
      <c r="B137" t="s">
        <v>182</v>
      </c>
    </row>
    <row r="138" spans="1:2">
      <c r="A138">
        <v>148</v>
      </c>
      <c r="B138" t="s">
        <v>183</v>
      </c>
    </row>
    <row r="139" spans="1:2">
      <c r="A139">
        <v>151</v>
      </c>
      <c r="B139" t="s">
        <v>184</v>
      </c>
    </row>
    <row r="140" spans="1:2">
      <c r="A140">
        <v>152</v>
      </c>
      <c r="B140" t="s">
        <v>185</v>
      </c>
    </row>
    <row r="141" spans="1:2">
      <c r="A141">
        <v>153</v>
      </c>
      <c r="B141" t="s">
        <v>186</v>
      </c>
    </row>
    <row r="142" spans="1:2">
      <c r="A142">
        <v>154</v>
      </c>
      <c r="B142" t="s">
        <v>187</v>
      </c>
    </row>
    <row r="143" spans="1:2">
      <c r="A143">
        <v>157</v>
      </c>
      <c r="B143" t="s">
        <v>188</v>
      </c>
    </row>
    <row r="144" spans="1:2">
      <c r="A144">
        <v>158</v>
      </c>
      <c r="B144" t="s">
        <v>189</v>
      </c>
    </row>
    <row r="145" spans="1:2">
      <c r="A145">
        <v>159</v>
      </c>
      <c r="B145" t="s">
        <v>190</v>
      </c>
    </row>
    <row r="146" spans="1:2">
      <c r="A146">
        <v>160</v>
      </c>
      <c r="B146" t="s">
        <v>191</v>
      </c>
    </row>
    <row r="147" spans="1:2">
      <c r="A147">
        <v>161</v>
      </c>
      <c r="B147" t="s">
        <v>192</v>
      </c>
    </row>
    <row r="148" spans="1:2">
      <c r="A148">
        <v>162</v>
      </c>
      <c r="B148" t="s">
        <v>193</v>
      </c>
    </row>
    <row r="149" spans="1:2">
      <c r="A149">
        <v>164</v>
      </c>
      <c r="B149" t="s">
        <v>194</v>
      </c>
    </row>
    <row r="150" spans="1:2">
      <c r="A150">
        <v>166</v>
      </c>
      <c r="B150" t="s">
        <v>195</v>
      </c>
    </row>
    <row r="151" spans="1:2">
      <c r="A151">
        <v>167</v>
      </c>
      <c r="B151" t="s">
        <v>196</v>
      </c>
    </row>
    <row r="152" spans="1:2">
      <c r="A152">
        <v>169</v>
      </c>
      <c r="B152" t="s">
        <v>197</v>
      </c>
    </row>
    <row r="153" spans="1:2">
      <c r="A153">
        <v>170</v>
      </c>
      <c r="B153" t="s">
        <v>198</v>
      </c>
    </row>
    <row r="154" spans="1:2">
      <c r="A154">
        <v>171</v>
      </c>
      <c r="B154" t="s">
        <v>199</v>
      </c>
    </row>
    <row r="155" spans="1:2">
      <c r="A155">
        <v>172</v>
      </c>
      <c r="B155" t="s">
        <v>200</v>
      </c>
    </row>
    <row r="156" spans="1:2">
      <c r="A156">
        <v>173</v>
      </c>
      <c r="B156" t="s">
        <v>201</v>
      </c>
    </row>
    <row r="157" spans="1:2">
      <c r="A157">
        <v>174</v>
      </c>
      <c r="B157" t="s">
        <v>202</v>
      </c>
    </row>
    <row r="158" spans="1:2">
      <c r="A158">
        <v>175</v>
      </c>
      <c r="B158" t="s">
        <v>203</v>
      </c>
    </row>
    <row r="159" spans="1:2">
      <c r="A159">
        <v>176</v>
      </c>
      <c r="B159" t="s">
        <v>204</v>
      </c>
    </row>
    <row r="160" spans="1:2">
      <c r="A160">
        <v>177</v>
      </c>
      <c r="B160" t="s">
        <v>205</v>
      </c>
    </row>
    <row r="161" spans="1:2">
      <c r="A161">
        <v>179</v>
      </c>
      <c r="B161" t="s">
        <v>206</v>
      </c>
    </row>
    <row r="162" spans="1:2">
      <c r="A162">
        <v>180</v>
      </c>
      <c r="B162" t="s">
        <v>207</v>
      </c>
    </row>
    <row r="163" spans="1:2">
      <c r="A163">
        <v>181</v>
      </c>
      <c r="B163" t="s">
        <v>208</v>
      </c>
    </row>
    <row r="164" spans="1:2">
      <c r="A164">
        <v>182</v>
      </c>
      <c r="B164" t="s">
        <v>209</v>
      </c>
    </row>
    <row r="165" spans="1:2">
      <c r="A165">
        <v>183</v>
      </c>
      <c r="B165" t="s">
        <v>210</v>
      </c>
    </row>
    <row r="166" spans="1:2">
      <c r="A166">
        <v>185</v>
      </c>
      <c r="B166" t="s">
        <v>211</v>
      </c>
    </row>
    <row r="167" spans="1:2">
      <c r="A167">
        <v>187</v>
      </c>
      <c r="B167" t="s">
        <v>2566</v>
      </c>
    </row>
    <row r="168" spans="1:2">
      <c r="A168">
        <v>188</v>
      </c>
      <c r="B168" t="s">
        <v>2567</v>
      </c>
    </row>
    <row r="169" spans="1:2">
      <c r="A169">
        <v>189</v>
      </c>
      <c r="B169" t="s">
        <v>212</v>
      </c>
    </row>
    <row r="170" spans="1:2">
      <c r="A170">
        <v>190</v>
      </c>
      <c r="B170" t="s">
        <v>213</v>
      </c>
    </row>
    <row r="171" spans="1:2">
      <c r="A171">
        <v>191</v>
      </c>
      <c r="B171" t="s">
        <v>214</v>
      </c>
    </row>
    <row r="172" spans="1:2">
      <c r="A172">
        <v>192</v>
      </c>
      <c r="B172" t="s">
        <v>215</v>
      </c>
    </row>
    <row r="173" spans="1:2">
      <c r="A173">
        <v>195</v>
      </c>
      <c r="B173" t="s">
        <v>216</v>
      </c>
    </row>
    <row r="174" spans="1:2">
      <c r="A174">
        <v>196</v>
      </c>
      <c r="B174" t="s">
        <v>217</v>
      </c>
    </row>
    <row r="175" spans="1:2">
      <c r="A175">
        <v>197</v>
      </c>
      <c r="B175" t="s">
        <v>218</v>
      </c>
    </row>
    <row r="176" spans="1:2">
      <c r="A176">
        <v>198</v>
      </c>
      <c r="B176" t="s">
        <v>219</v>
      </c>
    </row>
    <row r="177" spans="1:2">
      <c r="A177">
        <v>199</v>
      </c>
      <c r="B177" t="s">
        <v>220</v>
      </c>
    </row>
    <row r="178" spans="1:2">
      <c r="A178">
        <v>200</v>
      </c>
      <c r="B178" t="s">
        <v>221</v>
      </c>
    </row>
    <row r="179" spans="1:2">
      <c r="A179">
        <v>201</v>
      </c>
      <c r="B179" t="s">
        <v>222</v>
      </c>
    </row>
    <row r="180" spans="1:2">
      <c r="A180">
        <v>202</v>
      </c>
      <c r="B180" t="s">
        <v>223</v>
      </c>
    </row>
    <row r="181" spans="1:2">
      <c r="A181">
        <v>203</v>
      </c>
      <c r="B181" t="s">
        <v>224</v>
      </c>
    </row>
    <row r="182" spans="1:2">
      <c r="A182">
        <v>204</v>
      </c>
      <c r="B182" t="s">
        <v>225</v>
      </c>
    </row>
    <row r="183" spans="1:2">
      <c r="A183">
        <v>205</v>
      </c>
      <c r="B183" t="s">
        <v>226</v>
      </c>
    </row>
    <row r="184" spans="1:2">
      <c r="A184">
        <v>206</v>
      </c>
      <c r="B184" t="s">
        <v>227</v>
      </c>
    </row>
    <row r="185" spans="1:2">
      <c r="A185">
        <v>208</v>
      </c>
      <c r="B185" t="s">
        <v>228</v>
      </c>
    </row>
    <row r="186" spans="1:2">
      <c r="A186">
        <v>209</v>
      </c>
      <c r="B186" t="s">
        <v>229</v>
      </c>
    </row>
    <row r="187" spans="1:2">
      <c r="A187">
        <v>210</v>
      </c>
      <c r="B187" t="s">
        <v>230</v>
      </c>
    </row>
    <row r="188" spans="1:2">
      <c r="A188">
        <v>211</v>
      </c>
      <c r="B188" t="s">
        <v>231</v>
      </c>
    </row>
    <row r="189" spans="1:2">
      <c r="A189">
        <v>212</v>
      </c>
      <c r="B189" t="s">
        <v>232</v>
      </c>
    </row>
    <row r="190" spans="1:2">
      <c r="A190">
        <v>214</v>
      </c>
      <c r="B190" t="s">
        <v>233</v>
      </c>
    </row>
    <row r="191" spans="1:2">
      <c r="A191">
        <v>215</v>
      </c>
      <c r="B191" t="s">
        <v>234</v>
      </c>
    </row>
    <row r="192" spans="1:2">
      <c r="A192">
        <v>216</v>
      </c>
      <c r="B192" t="s">
        <v>235</v>
      </c>
    </row>
    <row r="193" spans="1:2">
      <c r="A193">
        <v>217</v>
      </c>
      <c r="B193" t="s">
        <v>236</v>
      </c>
    </row>
    <row r="194" spans="1:2">
      <c r="A194">
        <v>218</v>
      </c>
      <c r="B194" t="s">
        <v>237</v>
      </c>
    </row>
    <row r="195" spans="1:2">
      <c r="A195">
        <v>219</v>
      </c>
      <c r="B195" t="s">
        <v>238</v>
      </c>
    </row>
    <row r="196" spans="1:2">
      <c r="A196">
        <v>220</v>
      </c>
      <c r="B196" t="s">
        <v>239</v>
      </c>
    </row>
    <row r="197" spans="1:2">
      <c r="A197">
        <v>221</v>
      </c>
      <c r="B197" t="s">
        <v>240</v>
      </c>
    </row>
    <row r="198" spans="1:2">
      <c r="A198">
        <v>222</v>
      </c>
      <c r="B198" t="s">
        <v>241</v>
      </c>
    </row>
    <row r="199" spans="1:2">
      <c r="A199">
        <v>223</v>
      </c>
      <c r="B199" t="s">
        <v>242</v>
      </c>
    </row>
    <row r="200" spans="1:2">
      <c r="A200">
        <v>224</v>
      </c>
      <c r="B200" t="s">
        <v>243</v>
      </c>
    </row>
    <row r="201" spans="1:2">
      <c r="A201">
        <v>225</v>
      </c>
      <c r="B201" t="s">
        <v>244</v>
      </c>
    </row>
    <row r="202" spans="1:2">
      <c r="A202">
        <v>226</v>
      </c>
      <c r="B202" t="s">
        <v>245</v>
      </c>
    </row>
    <row r="203" spans="1:2">
      <c r="A203">
        <v>227</v>
      </c>
      <c r="B203" t="s">
        <v>246</v>
      </c>
    </row>
    <row r="204" spans="1:2">
      <c r="A204">
        <v>228</v>
      </c>
      <c r="B204" t="s">
        <v>247</v>
      </c>
    </row>
    <row r="205" spans="1:2">
      <c r="A205">
        <v>229</v>
      </c>
      <c r="B205" t="s">
        <v>248</v>
      </c>
    </row>
    <row r="206" spans="1:2">
      <c r="A206">
        <v>230</v>
      </c>
      <c r="B206" t="s">
        <v>249</v>
      </c>
    </row>
    <row r="207" spans="1:2">
      <c r="A207">
        <v>231</v>
      </c>
      <c r="B207" t="s">
        <v>250</v>
      </c>
    </row>
    <row r="208" spans="1:2">
      <c r="A208">
        <v>232</v>
      </c>
      <c r="B208" t="s">
        <v>251</v>
      </c>
    </row>
    <row r="209" spans="1:2">
      <c r="A209">
        <v>233</v>
      </c>
      <c r="B209" t="s">
        <v>252</v>
      </c>
    </row>
    <row r="210" spans="1:2">
      <c r="A210">
        <v>234</v>
      </c>
      <c r="B210" t="s">
        <v>253</v>
      </c>
    </row>
    <row r="211" spans="1:2">
      <c r="A211">
        <v>235</v>
      </c>
      <c r="B211" t="s">
        <v>254</v>
      </c>
    </row>
    <row r="212" spans="1:2">
      <c r="A212">
        <v>236</v>
      </c>
      <c r="B212" t="s">
        <v>255</v>
      </c>
    </row>
    <row r="213" spans="1:2">
      <c r="A213">
        <v>237</v>
      </c>
      <c r="B213" t="s">
        <v>256</v>
      </c>
    </row>
    <row r="214" spans="1:2">
      <c r="A214">
        <v>238</v>
      </c>
      <c r="B214" t="s">
        <v>257</v>
      </c>
    </row>
    <row r="215" spans="1:2">
      <c r="A215">
        <v>240</v>
      </c>
      <c r="B215" t="s">
        <v>258</v>
      </c>
    </row>
    <row r="216" spans="1:2">
      <c r="A216">
        <v>241</v>
      </c>
      <c r="B216" t="s">
        <v>259</v>
      </c>
    </row>
    <row r="217" spans="1:2">
      <c r="A217">
        <v>242</v>
      </c>
      <c r="B217" t="s">
        <v>260</v>
      </c>
    </row>
    <row r="218" spans="1:2">
      <c r="A218">
        <v>243</v>
      </c>
      <c r="B218" t="s">
        <v>261</v>
      </c>
    </row>
    <row r="219" spans="1:2">
      <c r="A219">
        <v>244</v>
      </c>
      <c r="B219" t="s">
        <v>262</v>
      </c>
    </row>
    <row r="220" spans="1:2">
      <c r="A220">
        <v>245</v>
      </c>
      <c r="B220" t="s">
        <v>263</v>
      </c>
    </row>
    <row r="221" spans="1:2">
      <c r="A221">
        <v>246</v>
      </c>
      <c r="B221" t="s">
        <v>264</v>
      </c>
    </row>
    <row r="222" spans="1:2">
      <c r="A222">
        <v>247</v>
      </c>
      <c r="B222" t="s">
        <v>265</v>
      </c>
    </row>
    <row r="223" spans="1:2">
      <c r="A223">
        <v>248</v>
      </c>
      <c r="B223" t="s">
        <v>266</v>
      </c>
    </row>
    <row r="224" spans="1:2">
      <c r="A224">
        <v>249</v>
      </c>
      <c r="B224" t="s">
        <v>267</v>
      </c>
    </row>
    <row r="225" spans="1:2">
      <c r="A225">
        <v>250</v>
      </c>
      <c r="B225" t="s">
        <v>268</v>
      </c>
    </row>
    <row r="226" spans="1:2">
      <c r="A226">
        <v>251</v>
      </c>
      <c r="B226" t="s">
        <v>269</v>
      </c>
    </row>
    <row r="227" spans="1:2">
      <c r="A227">
        <v>252</v>
      </c>
      <c r="B227" t="s">
        <v>270</v>
      </c>
    </row>
    <row r="228" spans="1:2">
      <c r="A228">
        <v>253</v>
      </c>
      <c r="B228" t="s">
        <v>271</v>
      </c>
    </row>
    <row r="229" spans="1:2">
      <c r="A229">
        <v>254</v>
      </c>
      <c r="B229" t="s">
        <v>272</v>
      </c>
    </row>
    <row r="230" spans="1:2">
      <c r="A230">
        <v>255</v>
      </c>
      <c r="B230" t="s">
        <v>273</v>
      </c>
    </row>
    <row r="231" spans="1:2">
      <c r="A231">
        <v>256</v>
      </c>
      <c r="B231" t="s">
        <v>274</v>
      </c>
    </row>
    <row r="232" spans="1:2">
      <c r="A232">
        <v>257</v>
      </c>
      <c r="B232" t="s">
        <v>275</v>
      </c>
    </row>
    <row r="233" spans="1:2">
      <c r="A233">
        <v>258</v>
      </c>
      <c r="B233" t="s">
        <v>276</v>
      </c>
    </row>
    <row r="234" spans="1:2">
      <c r="A234">
        <v>259</v>
      </c>
      <c r="B234" t="s">
        <v>277</v>
      </c>
    </row>
    <row r="235" spans="1:2">
      <c r="A235">
        <v>260</v>
      </c>
      <c r="B235" t="s">
        <v>278</v>
      </c>
    </row>
    <row r="236" spans="1:2">
      <c r="A236">
        <v>261</v>
      </c>
      <c r="B236" t="s">
        <v>279</v>
      </c>
    </row>
    <row r="237" spans="1:2">
      <c r="A237">
        <v>262</v>
      </c>
      <c r="B237" t="s">
        <v>280</v>
      </c>
    </row>
    <row r="238" spans="1:2">
      <c r="A238">
        <v>263</v>
      </c>
      <c r="B238" t="s">
        <v>281</v>
      </c>
    </row>
    <row r="239" spans="1:2">
      <c r="A239">
        <v>265</v>
      </c>
      <c r="B239" t="s">
        <v>282</v>
      </c>
    </row>
    <row r="240" spans="1:2">
      <c r="A240">
        <v>266</v>
      </c>
      <c r="B240" t="s">
        <v>283</v>
      </c>
    </row>
    <row r="241" spans="1:2">
      <c r="A241">
        <v>268</v>
      </c>
      <c r="B241" t="s">
        <v>284</v>
      </c>
    </row>
    <row r="242" spans="1:2">
      <c r="A242">
        <v>269</v>
      </c>
      <c r="B242" t="s">
        <v>285</v>
      </c>
    </row>
    <row r="243" spans="1:2">
      <c r="A243">
        <v>272</v>
      </c>
      <c r="B243" t="s">
        <v>286</v>
      </c>
    </row>
    <row r="244" spans="1:2">
      <c r="A244">
        <v>273</v>
      </c>
      <c r="B244" t="s">
        <v>287</v>
      </c>
    </row>
    <row r="245" spans="1:2">
      <c r="A245">
        <v>274</v>
      </c>
      <c r="B245" t="s">
        <v>288</v>
      </c>
    </row>
    <row r="246" spans="1:2">
      <c r="A246">
        <v>275</v>
      </c>
      <c r="B246" t="s">
        <v>289</v>
      </c>
    </row>
    <row r="247" spans="1:2">
      <c r="A247">
        <v>276</v>
      </c>
      <c r="B247" t="s">
        <v>290</v>
      </c>
    </row>
    <row r="248" spans="1:2">
      <c r="A248">
        <v>277</v>
      </c>
      <c r="B248" t="s">
        <v>291</v>
      </c>
    </row>
    <row r="249" spans="1:2">
      <c r="A249">
        <v>278</v>
      </c>
      <c r="B249" t="s">
        <v>292</v>
      </c>
    </row>
    <row r="250" spans="1:2">
      <c r="A250">
        <v>279</v>
      </c>
      <c r="B250" t="s">
        <v>2471</v>
      </c>
    </row>
    <row r="251" spans="1:2">
      <c r="A251">
        <v>280</v>
      </c>
      <c r="B251" t="s">
        <v>293</v>
      </c>
    </row>
    <row r="252" spans="1:2">
      <c r="A252">
        <v>281</v>
      </c>
      <c r="B252" t="s">
        <v>294</v>
      </c>
    </row>
    <row r="253" spans="1:2">
      <c r="A253">
        <v>282</v>
      </c>
      <c r="B253" t="s">
        <v>2568</v>
      </c>
    </row>
    <row r="254" spans="1:2">
      <c r="A254">
        <v>283</v>
      </c>
      <c r="B254" t="s">
        <v>295</v>
      </c>
    </row>
    <row r="255" spans="1:2">
      <c r="A255">
        <v>284</v>
      </c>
      <c r="B255" t="s">
        <v>296</v>
      </c>
    </row>
    <row r="256" spans="1:2">
      <c r="A256">
        <v>286</v>
      </c>
      <c r="B256" t="s">
        <v>297</v>
      </c>
    </row>
    <row r="257" spans="1:2">
      <c r="A257">
        <v>287</v>
      </c>
      <c r="B257" t="s">
        <v>298</v>
      </c>
    </row>
    <row r="258" spans="1:2">
      <c r="A258">
        <v>288</v>
      </c>
      <c r="B258" t="s">
        <v>299</v>
      </c>
    </row>
    <row r="259" spans="1:2">
      <c r="A259">
        <v>289</v>
      </c>
      <c r="B259" t="s">
        <v>300</v>
      </c>
    </row>
    <row r="260" spans="1:2">
      <c r="A260">
        <v>290</v>
      </c>
      <c r="B260" t="s">
        <v>301</v>
      </c>
    </row>
    <row r="261" spans="1:2">
      <c r="A261">
        <v>291</v>
      </c>
      <c r="B261" t="s">
        <v>302</v>
      </c>
    </row>
    <row r="262" spans="1:2">
      <c r="A262">
        <v>292</v>
      </c>
      <c r="B262" t="s">
        <v>303</v>
      </c>
    </row>
    <row r="263" spans="1:2">
      <c r="A263">
        <v>293</v>
      </c>
      <c r="B263" t="s">
        <v>304</v>
      </c>
    </row>
    <row r="264" spans="1:2">
      <c r="A264">
        <v>294</v>
      </c>
      <c r="B264" t="s">
        <v>305</v>
      </c>
    </row>
    <row r="265" spans="1:2">
      <c r="A265">
        <v>295</v>
      </c>
      <c r="B265" t="s">
        <v>306</v>
      </c>
    </row>
    <row r="266" spans="1:2">
      <c r="A266">
        <v>296</v>
      </c>
      <c r="B266" t="s">
        <v>307</v>
      </c>
    </row>
    <row r="267" spans="1:2">
      <c r="A267">
        <v>297</v>
      </c>
      <c r="B267" t="s">
        <v>308</v>
      </c>
    </row>
    <row r="268" spans="1:2">
      <c r="A268">
        <v>298</v>
      </c>
      <c r="B268" t="s">
        <v>309</v>
      </c>
    </row>
    <row r="269" spans="1:2">
      <c r="A269">
        <v>299</v>
      </c>
      <c r="B269" t="s">
        <v>310</v>
      </c>
    </row>
    <row r="270" spans="1:2">
      <c r="A270">
        <v>300</v>
      </c>
      <c r="B270" t="s">
        <v>311</v>
      </c>
    </row>
    <row r="271" spans="1:2">
      <c r="A271">
        <v>301</v>
      </c>
      <c r="B271" t="s">
        <v>312</v>
      </c>
    </row>
    <row r="272" spans="1:2">
      <c r="A272">
        <v>303</v>
      </c>
      <c r="B272" t="s">
        <v>313</v>
      </c>
    </row>
    <row r="273" spans="1:2">
      <c r="A273">
        <v>304</v>
      </c>
      <c r="B273" t="s">
        <v>314</v>
      </c>
    </row>
    <row r="274" spans="1:2">
      <c r="A274">
        <v>305</v>
      </c>
      <c r="B274" t="s">
        <v>315</v>
      </c>
    </row>
    <row r="275" spans="1:2">
      <c r="A275">
        <v>306</v>
      </c>
      <c r="B275" t="s">
        <v>316</v>
      </c>
    </row>
    <row r="276" spans="1:2">
      <c r="A276">
        <v>307</v>
      </c>
      <c r="B276" t="s">
        <v>317</v>
      </c>
    </row>
    <row r="277" spans="1:2">
      <c r="A277">
        <v>308</v>
      </c>
      <c r="B277" t="s">
        <v>318</v>
      </c>
    </row>
    <row r="278" spans="1:2">
      <c r="A278">
        <v>309</v>
      </c>
      <c r="B278" t="s">
        <v>319</v>
      </c>
    </row>
    <row r="279" spans="1:2">
      <c r="A279">
        <v>310</v>
      </c>
      <c r="B279" t="s">
        <v>320</v>
      </c>
    </row>
    <row r="280" spans="1:2">
      <c r="A280">
        <v>311</v>
      </c>
      <c r="B280" t="s">
        <v>321</v>
      </c>
    </row>
    <row r="281" spans="1:2">
      <c r="A281">
        <v>312</v>
      </c>
      <c r="B281" t="s">
        <v>322</v>
      </c>
    </row>
    <row r="282" spans="1:2">
      <c r="A282">
        <v>314</v>
      </c>
      <c r="B282" t="s">
        <v>323</v>
      </c>
    </row>
    <row r="283" spans="1:2">
      <c r="A283">
        <v>315</v>
      </c>
      <c r="B283" t="s">
        <v>324</v>
      </c>
    </row>
    <row r="284" spans="1:2">
      <c r="A284">
        <v>316</v>
      </c>
      <c r="B284" t="s">
        <v>325</v>
      </c>
    </row>
    <row r="285" spans="1:2">
      <c r="A285">
        <v>317</v>
      </c>
      <c r="B285" t="s">
        <v>326</v>
      </c>
    </row>
    <row r="286" spans="1:2">
      <c r="A286">
        <v>318</v>
      </c>
      <c r="B286" t="s">
        <v>327</v>
      </c>
    </row>
    <row r="287" spans="1:2">
      <c r="A287">
        <v>319</v>
      </c>
      <c r="B287" t="s">
        <v>328</v>
      </c>
    </row>
    <row r="288" spans="1:2">
      <c r="A288">
        <v>320</v>
      </c>
      <c r="B288" t="s">
        <v>329</v>
      </c>
    </row>
    <row r="289" spans="1:2">
      <c r="A289">
        <v>321</v>
      </c>
      <c r="B289" t="s">
        <v>330</v>
      </c>
    </row>
    <row r="290" spans="1:2">
      <c r="A290">
        <v>323</v>
      </c>
      <c r="B290" t="s">
        <v>331</v>
      </c>
    </row>
    <row r="291" spans="1:2">
      <c r="A291">
        <v>324</v>
      </c>
      <c r="B291" t="s">
        <v>332</v>
      </c>
    </row>
    <row r="292" spans="1:2">
      <c r="A292">
        <v>325</v>
      </c>
      <c r="B292" t="s">
        <v>333</v>
      </c>
    </row>
    <row r="293" spans="1:2">
      <c r="A293">
        <v>326</v>
      </c>
      <c r="B293" t="s">
        <v>334</v>
      </c>
    </row>
    <row r="294" spans="1:2">
      <c r="A294">
        <v>327</v>
      </c>
      <c r="B294" t="s">
        <v>335</v>
      </c>
    </row>
    <row r="295" spans="1:2">
      <c r="A295">
        <v>328</v>
      </c>
      <c r="B295" t="s">
        <v>2569</v>
      </c>
    </row>
    <row r="296" spans="1:2">
      <c r="A296">
        <v>329</v>
      </c>
      <c r="B296" t="s">
        <v>336</v>
      </c>
    </row>
    <row r="297" spans="1:2">
      <c r="A297">
        <v>330</v>
      </c>
      <c r="B297" t="s">
        <v>337</v>
      </c>
    </row>
    <row r="298" spans="1:2">
      <c r="A298">
        <v>331</v>
      </c>
      <c r="B298" t="s">
        <v>338</v>
      </c>
    </row>
    <row r="299" spans="1:2">
      <c r="A299">
        <v>333</v>
      </c>
      <c r="B299" t="s">
        <v>339</v>
      </c>
    </row>
    <row r="300" spans="1:2">
      <c r="A300">
        <v>334</v>
      </c>
      <c r="B300" t="s">
        <v>340</v>
      </c>
    </row>
    <row r="301" spans="1:2">
      <c r="A301">
        <v>335</v>
      </c>
      <c r="B301" t="s">
        <v>341</v>
      </c>
    </row>
    <row r="302" spans="1:2">
      <c r="A302">
        <v>336</v>
      </c>
      <c r="B302" t="s">
        <v>342</v>
      </c>
    </row>
    <row r="303" spans="1:2">
      <c r="A303">
        <v>337</v>
      </c>
      <c r="B303" t="s">
        <v>343</v>
      </c>
    </row>
    <row r="304" spans="1:2">
      <c r="A304">
        <v>338</v>
      </c>
      <c r="B304" t="s">
        <v>344</v>
      </c>
    </row>
    <row r="305" spans="1:2">
      <c r="A305">
        <v>339</v>
      </c>
      <c r="B305" t="s">
        <v>345</v>
      </c>
    </row>
    <row r="306" spans="1:2">
      <c r="A306">
        <v>340</v>
      </c>
      <c r="B306" t="s">
        <v>346</v>
      </c>
    </row>
    <row r="307" spans="1:2">
      <c r="A307">
        <v>341</v>
      </c>
      <c r="B307" t="s">
        <v>347</v>
      </c>
    </row>
    <row r="308" spans="1:2">
      <c r="A308">
        <v>343</v>
      </c>
      <c r="B308" t="s">
        <v>348</v>
      </c>
    </row>
    <row r="309" spans="1:2">
      <c r="A309">
        <v>344</v>
      </c>
      <c r="B309" t="s">
        <v>349</v>
      </c>
    </row>
    <row r="310" spans="1:2">
      <c r="A310">
        <v>346</v>
      </c>
      <c r="B310" t="s">
        <v>350</v>
      </c>
    </row>
    <row r="311" spans="1:2">
      <c r="A311">
        <v>347</v>
      </c>
      <c r="B311" t="s">
        <v>351</v>
      </c>
    </row>
    <row r="312" spans="1:2">
      <c r="A312">
        <v>348</v>
      </c>
      <c r="B312" t="s">
        <v>352</v>
      </c>
    </row>
    <row r="313" spans="1:2">
      <c r="A313">
        <v>349</v>
      </c>
      <c r="B313" t="s">
        <v>353</v>
      </c>
    </row>
    <row r="314" spans="1:2">
      <c r="A314">
        <v>350</v>
      </c>
      <c r="B314" t="s">
        <v>354</v>
      </c>
    </row>
    <row r="315" spans="1:2">
      <c r="A315">
        <v>351</v>
      </c>
      <c r="B315" t="s">
        <v>355</v>
      </c>
    </row>
    <row r="316" spans="1:2">
      <c r="A316">
        <v>352</v>
      </c>
      <c r="B316" t="s">
        <v>356</v>
      </c>
    </row>
    <row r="317" spans="1:2">
      <c r="A317">
        <v>353</v>
      </c>
      <c r="B317" t="s">
        <v>357</v>
      </c>
    </row>
    <row r="318" spans="1:2">
      <c r="A318">
        <v>354</v>
      </c>
      <c r="B318" t="s">
        <v>358</v>
      </c>
    </row>
    <row r="319" spans="1:2">
      <c r="A319">
        <v>357</v>
      </c>
      <c r="B319" t="s">
        <v>359</v>
      </c>
    </row>
    <row r="320" spans="1:2">
      <c r="A320">
        <v>358</v>
      </c>
      <c r="B320" t="s">
        <v>360</v>
      </c>
    </row>
    <row r="321" spans="1:2">
      <c r="A321">
        <v>359</v>
      </c>
      <c r="B321" t="s">
        <v>361</v>
      </c>
    </row>
    <row r="322" spans="1:2">
      <c r="A322">
        <v>360</v>
      </c>
      <c r="B322" t="s">
        <v>362</v>
      </c>
    </row>
    <row r="323" spans="1:2">
      <c r="A323">
        <v>361</v>
      </c>
      <c r="B323" t="s">
        <v>363</v>
      </c>
    </row>
    <row r="324" spans="1:2">
      <c r="A324">
        <v>362</v>
      </c>
      <c r="B324" t="s">
        <v>364</v>
      </c>
    </row>
    <row r="325" spans="1:2">
      <c r="A325">
        <v>363</v>
      </c>
      <c r="B325" t="s">
        <v>365</v>
      </c>
    </row>
    <row r="326" spans="1:2">
      <c r="A326">
        <v>365</v>
      </c>
      <c r="B326" t="s">
        <v>366</v>
      </c>
    </row>
    <row r="327" spans="1:2">
      <c r="A327">
        <v>366</v>
      </c>
      <c r="B327" t="s">
        <v>367</v>
      </c>
    </row>
    <row r="328" spans="1:2">
      <c r="A328">
        <v>368</v>
      </c>
      <c r="B328" t="s">
        <v>368</v>
      </c>
    </row>
    <row r="329" spans="1:2">
      <c r="A329">
        <v>369</v>
      </c>
      <c r="B329" t="s">
        <v>369</v>
      </c>
    </row>
    <row r="330" spans="1:2">
      <c r="A330">
        <v>370</v>
      </c>
      <c r="B330" t="s">
        <v>370</v>
      </c>
    </row>
    <row r="331" spans="1:2">
      <c r="A331">
        <v>371</v>
      </c>
      <c r="B331" t="s">
        <v>371</v>
      </c>
    </row>
    <row r="332" spans="1:2">
      <c r="A332">
        <v>372</v>
      </c>
      <c r="B332" t="s">
        <v>372</v>
      </c>
    </row>
    <row r="333" spans="1:2">
      <c r="A333">
        <v>373</v>
      </c>
      <c r="B333" t="s">
        <v>373</v>
      </c>
    </row>
    <row r="334" spans="1:2">
      <c r="A334">
        <v>374</v>
      </c>
      <c r="B334" t="s">
        <v>374</v>
      </c>
    </row>
    <row r="335" spans="1:2">
      <c r="A335">
        <v>375</v>
      </c>
      <c r="B335" t="s">
        <v>375</v>
      </c>
    </row>
    <row r="336" spans="1:2">
      <c r="A336">
        <v>376</v>
      </c>
      <c r="B336" t="s">
        <v>376</v>
      </c>
    </row>
    <row r="337" spans="1:2">
      <c r="A337">
        <v>377</v>
      </c>
      <c r="B337" t="s">
        <v>377</v>
      </c>
    </row>
    <row r="338" spans="1:2">
      <c r="A338">
        <v>378</v>
      </c>
      <c r="B338" t="s">
        <v>378</v>
      </c>
    </row>
    <row r="339" spans="1:2">
      <c r="A339">
        <v>380</v>
      </c>
      <c r="B339" t="s">
        <v>379</v>
      </c>
    </row>
    <row r="340" spans="1:2">
      <c r="A340">
        <v>381</v>
      </c>
      <c r="B340" t="s">
        <v>380</v>
      </c>
    </row>
    <row r="341" spans="1:2">
      <c r="A341">
        <v>382</v>
      </c>
      <c r="B341" t="s">
        <v>381</v>
      </c>
    </row>
    <row r="342" spans="1:2">
      <c r="A342">
        <v>383</v>
      </c>
      <c r="B342" t="s">
        <v>382</v>
      </c>
    </row>
    <row r="343" spans="1:2">
      <c r="A343">
        <v>384</v>
      </c>
      <c r="B343" t="s">
        <v>383</v>
      </c>
    </row>
    <row r="344" spans="1:2">
      <c r="A344">
        <v>386</v>
      </c>
      <c r="B344" t="s">
        <v>384</v>
      </c>
    </row>
    <row r="345" spans="1:2">
      <c r="A345">
        <v>387</v>
      </c>
      <c r="B345" t="s">
        <v>385</v>
      </c>
    </row>
    <row r="346" spans="1:2">
      <c r="A346">
        <v>390</v>
      </c>
      <c r="B346" t="s">
        <v>386</v>
      </c>
    </row>
    <row r="347" spans="1:2">
      <c r="A347">
        <v>391</v>
      </c>
      <c r="B347" t="s">
        <v>387</v>
      </c>
    </row>
    <row r="348" spans="1:2">
      <c r="A348">
        <v>392</v>
      </c>
      <c r="B348" t="s">
        <v>388</v>
      </c>
    </row>
    <row r="349" spans="1:2">
      <c r="A349">
        <v>393</v>
      </c>
      <c r="B349" t="s">
        <v>389</v>
      </c>
    </row>
    <row r="350" spans="1:2">
      <c r="A350">
        <v>394</v>
      </c>
      <c r="B350" t="s">
        <v>390</v>
      </c>
    </row>
    <row r="351" spans="1:2">
      <c r="A351">
        <v>395</v>
      </c>
      <c r="B351" t="s">
        <v>391</v>
      </c>
    </row>
    <row r="352" spans="1:2">
      <c r="A352">
        <v>396</v>
      </c>
      <c r="B352" t="s">
        <v>392</v>
      </c>
    </row>
    <row r="353" spans="1:2">
      <c r="A353">
        <v>397</v>
      </c>
      <c r="B353" t="s">
        <v>393</v>
      </c>
    </row>
    <row r="354" spans="1:2">
      <c r="A354">
        <v>398</v>
      </c>
      <c r="B354" t="s">
        <v>394</v>
      </c>
    </row>
    <row r="355" spans="1:2">
      <c r="A355">
        <v>399</v>
      </c>
      <c r="B355" t="s">
        <v>395</v>
      </c>
    </row>
    <row r="356" spans="1:2">
      <c r="A356">
        <v>400</v>
      </c>
      <c r="B356" t="s">
        <v>396</v>
      </c>
    </row>
    <row r="357" spans="1:2">
      <c r="A357">
        <v>401</v>
      </c>
      <c r="B357" t="s">
        <v>397</v>
      </c>
    </row>
    <row r="358" spans="1:2">
      <c r="A358">
        <v>402</v>
      </c>
      <c r="B358" t="s">
        <v>398</v>
      </c>
    </row>
    <row r="359" spans="1:2">
      <c r="A359">
        <v>404</v>
      </c>
      <c r="B359" t="s">
        <v>399</v>
      </c>
    </row>
    <row r="360" spans="1:2">
      <c r="A360">
        <v>405</v>
      </c>
      <c r="B360" t="s">
        <v>400</v>
      </c>
    </row>
    <row r="361" spans="1:2">
      <c r="A361">
        <v>408</v>
      </c>
      <c r="B361" t="s">
        <v>401</v>
      </c>
    </row>
    <row r="362" spans="1:2">
      <c r="A362">
        <v>409</v>
      </c>
      <c r="B362" t="s">
        <v>402</v>
      </c>
    </row>
    <row r="363" spans="1:2">
      <c r="A363">
        <v>418</v>
      </c>
      <c r="B363" t="s">
        <v>403</v>
      </c>
    </row>
    <row r="364" spans="1:2">
      <c r="A364">
        <v>419</v>
      </c>
      <c r="B364" t="s">
        <v>404</v>
      </c>
    </row>
    <row r="365" spans="1:2">
      <c r="A365">
        <v>421</v>
      </c>
      <c r="B365" t="s">
        <v>405</v>
      </c>
    </row>
    <row r="366" spans="1:2">
      <c r="A366">
        <v>422</v>
      </c>
      <c r="B366" t="s">
        <v>406</v>
      </c>
    </row>
    <row r="367" spans="1:2">
      <c r="A367">
        <v>424</v>
      </c>
      <c r="B367" t="s">
        <v>407</v>
      </c>
    </row>
    <row r="368" spans="1:2">
      <c r="A368">
        <v>425</v>
      </c>
      <c r="B368" t="s">
        <v>408</v>
      </c>
    </row>
    <row r="369" spans="1:2">
      <c r="A369">
        <v>428</v>
      </c>
      <c r="B369" t="s">
        <v>409</v>
      </c>
    </row>
    <row r="370" spans="1:2">
      <c r="A370">
        <v>429</v>
      </c>
      <c r="B370" t="s">
        <v>410</v>
      </c>
    </row>
    <row r="371" spans="1:2">
      <c r="A371">
        <v>432</v>
      </c>
      <c r="B371" t="s">
        <v>411</v>
      </c>
    </row>
    <row r="372" spans="1:2">
      <c r="A372">
        <v>435</v>
      </c>
      <c r="B372" t="s">
        <v>412</v>
      </c>
    </row>
    <row r="373" spans="1:2">
      <c r="A373">
        <v>436</v>
      </c>
      <c r="B373" t="s">
        <v>413</v>
      </c>
    </row>
    <row r="374" spans="1:2">
      <c r="A374">
        <v>439</v>
      </c>
      <c r="B374" t="s">
        <v>414</v>
      </c>
    </row>
    <row r="375" spans="1:2">
      <c r="A375">
        <v>440</v>
      </c>
      <c r="B375" t="s">
        <v>415</v>
      </c>
    </row>
    <row r="376" spans="1:2">
      <c r="A376">
        <v>441</v>
      </c>
      <c r="B376" t="s">
        <v>416</v>
      </c>
    </row>
    <row r="377" spans="1:2">
      <c r="A377">
        <v>443</v>
      </c>
      <c r="B377" t="s">
        <v>417</v>
      </c>
    </row>
    <row r="378" spans="1:2">
      <c r="A378">
        <v>451</v>
      </c>
      <c r="B378" t="s">
        <v>418</v>
      </c>
    </row>
    <row r="379" spans="1:2">
      <c r="A379">
        <v>452</v>
      </c>
      <c r="B379" t="s">
        <v>419</v>
      </c>
    </row>
    <row r="380" spans="1:2">
      <c r="A380">
        <v>453</v>
      </c>
      <c r="B380" t="s">
        <v>420</v>
      </c>
    </row>
    <row r="381" spans="1:2">
      <c r="A381">
        <v>454</v>
      </c>
      <c r="B381" t="s">
        <v>421</v>
      </c>
    </row>
    <row r="382" spans="1:2">
      <c r="A382">
        <v>456</v>
      </c>
      <c r="B382" t="s">
        <v>422</v>
      </c>
    </row>
    <row r="383" spans="1:2">
      <c r="A383">
        <v>459</v>
      </c>
      <c r="B383" t="s">
        <v>423</v>
      </c>
    </row>
    <row r="384" spans="1:2">
      <c r="A384">
        <v>460</v>
      </c>
      <c r="B384" t="s">
        <v>424</v>
      </c>
    </row>
    <row r="385" spans="1:2">
      <c r="A385">
        <v>462</v>
      </c>
      <c r="B385" t="s">
        <v>2472</v>
      </c>
    </row>
    <row r="386" spans="1:2">
      <c r="A386">
        <v>463</v>
      </c>
      <c r="B386" t="s">
        <v>2473</v>
      </c>
    </row>
    <row r="387" spans="1:2">
      <c r="A387">
        <v>465</v>
      </c>
      <c r="B387" t="s">
        <v>425</v>
      </c>
    </row>
    <row r="388" spans="1:2">
      <c r="A388">
        <v>466</v>
      </c>
      <c r="B388" t="s">
        <v>426</v>
      </c>
    </row>
    <row r="389" spans="1:2">
      <c r="A389">
        <v>471</v>
      </c>
      <c r="B389" t="s">
        <v>427</v>
      </c>
    </row>
    <row r="390" spans="1:2">
      <c r="A390">
        <v>472</v>
      </c>
      <c r="B390" t="s">
        <v>428</v>
      </c>
    </row>
    <row r="391" spans="1:2">
      <c r="A391">
        <v>473</v>
      </c>
      <c r="B391" t="s">
        <v>429</v>
      </c>
    </row>
    <row r="392" spans="1:2">
      <c r="A392">
        <v>474</v>
      </c>
      <c r="B392" t="s">
        <v>430</v>
      </c>
    </row>
    <row r="393" spans="1:2">
      <c r="A393">
        <v>476</v>
      </c>
      <c r="B393" t="s">
        <v>431</v>
      </c>
    </row>
    <row r="394" spans="1:2">
      <c r="A394">
        <v>478</v>
      </c>
      <c r="B394" t="s">
        <v>432</v>
      </c>
    </row>
    <row r="395" spans="1:2">
      <c r="A395">
        <v>481</v>
      </c>
      <c r="B395" t="s">
        <v>433</v>
      </c>
    </row>
    <row r="396" spans="1:2">
      <c r="A396">
        <v>482</v>
      </c>
      <c r="B396" t="s">
        <v>434</v>
      </c>
    </row>
    <row r="397" spans="1:2">
      <c r="A397">
        <v>484</v>
      </c>
      <c r="B397" t="s">
        <v>435</v>
      </c>
    </row>
    <row r="398" spans="1:2">
      <c r="A398">
        <v>487</v>
      </c>
      <c r="B398" t="s">
        <v>436</v>
      </c>
    </row>
    <row r="399" spans="1:2">
      <c r="A399">
        <v>488</v>
      </c>
      <c r="B399" t="s">
        <v>437</v>
      </c>
    </row>
    <row r="400" spans="1:2">
      <c r="A400">
        <v>491</v>
      </c>
      <c r="B400" t="s">
        <v>438</v>
      </c>
    </row>
    <row r="401" spans="1:2">
      <c r="A401">
        <v>494</v>
      </c>
      <c r="B401" t="s">
        <v>439</v>
      </c>
    </row>
    <row r="402" spans="1:2">
      <c r="A402">
        <v>495</v>
      </c>
      <c r="B402" t="s">
        <v>440</v>
      </c>
    </row>
    <row r="403" spans="1:2">
      <c r="A403">
        <v>496</v>
      </c>
      <c r="B403" t="s">
        <v>441</v>
      </c>
    </row>
    <row r="404" spans="1:2">
      <c r="A404">
        <v>497</v>
      </c>
      <c r="B404" t="s">
        <v>442</v>
      </c>
    </row>
    <row r="405" spans="1:2">
      <c r="A405">
        <v>498</v>
      </c>
      <c r="B405" t="s">
        <v>2474</v>
      </c>
    </row>
    <row r="406" spans="1:2">
      <c r="A406">
        <v>503</v>
      </c>
      <c r="B406" t="s">
        <v>443</v>
      </c>
    </row>
    <row r="407" spans="1:2">
      <c r="A407">
        <v>506</v>
      </c>
      <c r="B407" t="s">
        <v>444</v>
      </c>
    </row>
    <row r="408" spans="1:2">
      <c r="A408">
        <v>514</v>
      </c>
      <c r="B408" t="s">
        <v>445</v>
      </c>
    </row>
    <row r="409" spans="1:2">
      <c r="A409">
        <v>518</v>
      </c>
      <c r="B409" t="s">
        <v>446</v>
      </c>
    </row>
    <row r="410" spans="1:2">
      <c r="A410">
        <v>519</v>
      </c>
      <c r="B410" t="s">
        <v>447</v>
      </c>
    </row>
    <row r="411" spans="1:2">
      <c r="A411">
        <v>522</v>
      </c>
      <c r="B411" t="s">
        <v>448</v>
      </c>
    </row>
    <row r="412" spans="1:2">
      <c r="A412">
        <v>523</v>
      </c>
      <c r="B412" t="s">
        <v>449</v>
      </c>
    </row>
    <row r="413" spans="1:2">
      <c r="A413">
        <v>525</v>
      </c>
      <c r="B413" t="s">
        <v>450</v>
      </c>
    </row>
    <row r="414" spans="1:2">
      <c r="A414">
        <v>527</v>
      </c>
      <c r="B414" t="s">
        <v>451</v>
      </c>
    </row>
    <row r="415" spans="1:2">
      <c r="A415">
        <v>528</v>
      </c>
      <c r="B415" t="s">
        <v>452</v>
      </c>
    </row>
    <row r="416" spans="1:2">
      <c r="A416">
        <v>530</v>
      </c>
      <c r="B416" t="s">
        <v>453</v>
      </c>
    </row>
    <row r="417" spans="1:2">
      <c r="A417">
        <v>531</v>
      </c>
      <c r="B417" t="s">
        <v>454</v>
      </c>
    </row>
    <row r="418" spans="1:2">
      <c r="A418">
        <v>532</v>
      </c>
      <c r="B418" t="s">
        <v>455</v>
      </c>
    </row>
    <row r="419" spans="1:2">
      <c r="A419">
        <v>533</v>
      </c>
      <c r="B419" t="s">
        <v>456</v>
      </c>
    </row>
    <row r="420" spans="1:2">
      <c r="A420">
        <v>536</v>
      </c>
      <c r="B420" t="s">
        <v>457</v>
      </c>
    </row>
    <row r="421" spans="1:2">
      <c r="A421">
        <v>539</v>
      </c>
      <c r="B421" t="s">
        <v>458</v>
      </c>
    </row>
    <row r="422" spans="1:2">
      <c r="A422">
        <v>544</v>
      </c>
      <c r="B422" t="s">
        <v>459</v>
      </c>
    </row>
    <row r="423" spans="1:2">
      <c r="A423">
        <v>545</v>
      </c>
      <c r="B423" t="s">
        <v>460</v>
      </c>
    </row>
    <row r="424" spans="1:2">
      <c r="A424">
        <v>546</v>
      </c>
      <c r="B424" t="s">
        <v>461</v>
      </c>
    </row>
    <row r="425" spans="1:2">
      <c r="A425">
        <v>547</v>
      </c>
      <c r="B425" t="s">
        <v>462</v>
      </c>
    </row>
    <row r="426" spans="1:2">
      <c r="A426">
        <v>548</v>
      </c>
      <c r="B426" t="s">
        <v>2475</v>
      </c>
    </row>
    <row r="427" spans="1:2">
      <c r="A427">
        <v>549</v>
      </c>
      <c r="B427" t="s">
        <v>463</v>
      </c>
    </row>
    <row r="428" spans="1:2">
      <c r="A428">
        <v>550</v>
      </c>
      <c r="B428" t="s">
        <v>2476</v>
      </c>
    </row>
    <row r="429" spans="1:2">
      <c r="A429">
        <v>551</v>
      </c>
      <c r="B429" t="s">
        <v>464</v>
      </c>
    </row>
    <row r="430" spans="1:2">
      <c r="A430">
        <v>552</v>
      </c>
      <c r="B430" t="s">
        <v>465</v>
      </c>
    </row>
    <row r="431" spans="1:2">
      <c r="A431">
        <v>553</v>
      </c>
      <c r="B431" t="s">
        <v>2477</v>
      </c>
    </row>
    <row r="432" spans="1:2">
      <c r="A432">
        <v>555</v>
      </c>
      <c r="B432" t="s">
        <v>466</v>
      </c>
    </row>
    <row r="433" spans="1:2">
      <c r="A433">
        <v>557</v>
      </c>
      <c r="B433" t="s">
        <v>467</v>
      </c>
    </row>
    <row r="434" spans="1:2">
      <c r="A434">
        <v>558</v>
      </c>
      <c r="B434" t="s">
        <v>2478</v>
      </c>
    </row>
    <row r="435" spans="1:2">
      <c r="A435">
        <v>559</v>
      </c>
      <c r="B435" t="s">
        <v>468</v>
      </c>
    </row>
    <row r="436" spans="1:2">
      <c r="A436">
        <v>563</v>
      </c>
      <c r="B436" t="s">
        <v>469</v>
      </c>
    </row>
    <row r="437" spans="1:2">
      <c r="A437">
        <v>564</v>
      </c>
      <c r="B437" t="s">
        <v>470</v>
      </c>
    </row>
    <row r="438" spans="1:2">
      <c r="A438">
        <v>565</v>
      </c>
      <c r="B438" t="s">
        <v>471</v>
      </c>
    </row>
    <row r="439" spans="1:2">
      <c r="A439">
        <v>566</v>
      </c>
      <c r="B439" t="s">
        <v>472</v>
      </c>
    </row>
    <row r="440" spans="1:2">
      <c r="A440">
        <v>567</v>
      </c>
      <c r="B440" t="s">
        <v>473</v>
      </c>
    </row>
    <row r="441" spans="1:2">
      <c r="A441">
        <v>570</v>
      </c>
      <c r="B441" t="s">
        <v>474</v>
      </c>
    </row>
    <row r="442" spans="1:2">
      <c r="A442">
        <v>571</v>
      </c>
      <c r="B442" t="s">
        <v>475</v>
      </c>
    </row>
    <row r="443" spans="1:2">
      <c r="A443">
        <v>577</v>
      </c>
      <c r="B443" t="s">
        <v>476</v>
      </c>
    </row>
    <row r="444" spans="1:2">
      <c r="A444">
        <v>584</v>
      </c>
      <c r="B444" t="s">
        <v>2479</v>
      </c>
    </row>
    <row r="445" spans="1:2">
      <c r="A445">
        <v>586</v>
      </c>
      <c r="B445" t="s">
        <v>2480</v>
      </c>
    </row>
    <row r="446" spans="1:2">
      <c r="A446">
        <v>588</v>
      </c>
      <c r="B446" t="s">
        <v>477</v>
      </c>
    </row>
    <row r="447" spans="1:2">
      <c r="A447">
        <v>589</v>
      </c>
      <c r="B447" t="s">
        <v>478</v>
      </c>
    </row>
    <row r="448" spans="1:2">
      <c r="A448">
        <v>600</v>
      </c>
      <c r="B448" t="s">
        <v>2481</v>
      </c>
    </row>
    <row r="449" spans="1:2">
      <c r="A449">
        <v>601</v>
      </c>
      <c r="B449" t="s">
        <v>479</v>
      </c>
    </row>
    <row r="450" spans="1:2">
      <c r="A450">
        <v>603</v>
      </c>
      <c r="B450" t="s">
        <v>480</v>
      </c>
    </row>
    <row r="451" spans="1:2">
      <c r="A451">
        <v>604</v>
      </c>
      <c r="B451" t="s">
        <v>481</v>
      </c>
    </row>
    <row r="452" spans="1:2">
      <c r="A452">
        <v>605</v>
      </c>
      <c r="B452" t="s">
        <v>482</v>
      </c>
    </row>
    <row r="453" spans="1:2">
      <c r="A453">
        <v>607</v>
      </c>
      <c r="B453" t="s">
        <v>483</v>
      </c>
    </row>
    <row r="454" spans="1:2">
      <c r="A454">
        <v>608</v>
      </c>
      <c r="B454" t="s">
        <v>484</v>
      </c>
    </row>
    <row r="455" spans="1:2">
      <c r="A455">
        <v>610</v>
      </c>
      <c r="B455" t="s">
        <v>485</v>
      </c>
    </row>
    <row r="456" spans="1:2">
      <c r="A456">
        <v>612</v>
      </c>
      <c r="B456" t="s">
        <v>2482</v>
      </c>
    </row>
    <row r="457" spans="1:2">
      <c r="A457">
        <v>614</v>
      </c>
      <c r="B457" t="s">
        <v>486</v>
      </c>
    </row>
    <row r="458" spans="1:2">
      <c r="A458">
        <v>616</v>
      </c>
      <c r="B458" t="s">
        <v>2483</v>
      </c>
    </row>
    <row r="459" spans="1:2">
      <c r="A459">
        <v>617</v>
      </c>
      <c r="B459" t="s">
        <v>487</v>
      </c>
    </row>
    <row r="460" spans="1:2">
      <c r="A460">
        <v>618</v>
      </c>
      <c r="B460" t="s">
        <v>488</v>
      </c>
    </row>
    <row r="461" spans="1:2">
      <c r="A461">
        <v>620</v>
      </c>
      <c r="B461" t="s">
        <v>489</v>
      </c>
    </row>
    <row r="462" spans="1:2">
      <c r="A462">
        <v>622</v>
      </c>
      <c r="B462" t="s">
        <v>490</v>
      </c>
    </row>
    <row r="463" spans="1:2">
      <c r="A463">
        <v>624</v>
      </c>
      <c r="B463" t="s">
        <v>491</v>
      </c>
    </row>
    <row r="464" spans="1:2">
      <c r="A464">
        <v>627</v>
      </c>
      <c r="B464" t="s">
        <v>492</v>
      </c>
    </row>
    <row r="465" spans="1:2">
      <c r="A465">
        <v>628</v>
      </c>
      <c r="B465" t="s">
        <v>2484</v>
      </c>
    </row>
    <row r="466" spans="1:2">
      <c r="A466">
        <v>630</v>
      </c>
      <c r="B466" t="s">
        <v>493</v>
      </c>
    </row>
    <row r="467" spans="1:2">
      <c r="A467">
        <v>631</v>
      </c>
      <c r="B467" t="s">
        <v>494</v>
      </c>
    </row>
    <row r="468" spans="1:2">
      <c r="A468">
        <v>632</v>
      </c>
      <c r="B468" t="s">
        <v>495</v>
      </c>
    </row>
    <row r="469" spans="1:2">
      <c r="A469">
        <v>633</v>
      </c>
      <c r="B469" t="s">
        <v>496</v>
      </c>
    </row>
    <row r="470" spans="1:2">
      <c r="A470">
        <v>639</v>
      </c>
      <c r="B470" t="s">
        <v>497</v>
      </c>
    </row>
    <row r="471" spans="1:2">
      <c r="A471">
        <v>641</v>
      </c>
      <c r="B471" t="s">
        <v>498</v>
      </c>
    </row>
    <row r="472" spans="1:2">
      <c r="A472">
        <v>647</v>
      </c>
      <c r="B472" t="s">
        <v>499</v>
      </c>
    </row>
    <row r="473" spans="1:2">
      <c r="A473">
        <v>648</v>
      </c>
      <c r="B473" t="s">
        <v>500</v>
      </c>
    </row>
    <row r="474" spans="1:2">
      <c r="A474">
        <v>651</v>
      </c>
      <c r="B474" t="s">
        <v>501</v>
      </c>
    </row>
    <row r="475" spans="1:2">
      <c r="A475">
        <v>655</v>
      </c>
      <c r="B475" t="s">
        <v>502</v>
      </c>
    </row>
    <row r="476" spans="1:2">
      <c r="A476">
        <v>658</v>
      </c>
      <c r="B476" t="s">
        <v>503</v>
      </c>
    </row>
    <row r="477" spans="1:2">
      <c r="A477">
        <v>660</v>
      </c>
      <c r="B477" t="s">
        <v>504</v>
      </c>
    </row>
    <row r="478" spans="1:2">
      <c r="A478">
        <v>661</v>
      </c>
      <c r="B478" t="s">
        <v>505</v>
      </c>
    </row>
    <row r="479" spans="1:2">
      <c r="A479">
        <v>670</v>
      </c>
      <c r="B479" t="s">
        <v>506</v>
      </c>
    </row>
    <row r="480" spans="1:2">
      <c r="A480">
        <v>671</v>
      </c>
      <c r="B480" t="s">
        <v>507</v>
      </c>
    </row>
    <row r="481" spans="1:2">
      <c r="A481">
        <v>674</v>
      </c>
      <c r="B481" t="s">
        <v>508</v>
      </c>
    </row>
    <row r="482" spans="1:2">
      <c r="A482">
        <v>682</v>
      </c>
      <c r="B482" t="s">
        <v>509</v>
      </c>
    </row>
    <row r="483" spans="1:2">
      <c r="A483">
        <v>683</v>
      </c>
      <c r="B483" t="s">
        <v>510</v>
      </c>
    </row>
    <row r="484" spans="1:2">
      <c r="A484">
        <v>684</v>
      </c>
      <c r="B484" t="s">
        <v>2485</v>
      </c>
    </row>
    <row r="485" spans="1:2">
      <c r="A485">
        <v>685</v>
      </c>
      <c r="B485" t="s">
        <v>511</v>
      </c>
    </row>
    <row r="486" spans="1:2">
      <c r="A486">
        <v>686</v>
      </c>
      <c r="B486" t="s">
        <v>512</v>
      </c>
    </row>
    <row r="487" spans="1:2">
      <c r="A487">
        <v>688</v>
      </c>
      <c r="B487" t="s">
        <v>2486</v>
      </c>
    </row>
    <row r="488" spans="1:2">
      <c r="A488">
        <v>690</v>
      </c>
      <c r="B488" t="s">
        <v>513</v>
      </c>
    </row>
    <row r="489" spans="1:2">
      <c r="A489">
        <v>692</v>
      </c>
      <c r="B489" t="s">
        <v>514</v>
      </c>
    </row>
    <row r="490" spans="1:2">
      <c r="A490">
        <v>693</v>
      </c>
      <c r="B490" t="s">
        <v>515</v>
      </c>
    </row>
    <row r="491" spans="1:2">
      <c r="A491">
        <v>694</v>
      </c>
      <c r="B491" t="s">
        <v>516</v>
      </c>
    </row>
    <row r="492" spans="1:2">
      <c r="A492">
        <v>695</v>
      </c>
      <c r="B492" t="s">
        <v>517</v>
      </c>
    </row>
    <row r="493" spans="1:2">
      <c r="A493">
        <v>696</v>
      </c>
      <c r="B493" t="s">
        <v>2487</v>
      </c>
    </row>
    <row r="494" spans="1:2">
      <c r="A494">
        <v>705</v>
      </c>
      <c r="B494" t="s">
        <v>518</v>
      </c>
    </row>
    <row r="495" spans="1:2">
      <c r="A495">
        <v>706</v>
      </c>
      <c r="B495" t="s">
        <v>2488</v>
      </c>
    </row>
    <row r="496" spans="1:2">
      <c r="A496">
        <v>707</v>
      </c>
      <c r="B496" t="s">
        <v>2489</v>
      </c>
    </row>
    <row r="497" spans="1:2">
      <c r="A497">
        <v>708</v>
      </c>
      <c r="B497" t="s">
        <v>2490</v>
      </c>
    </row>
    <row r="498" spans="1:2">
      <c r="A498">
        <v>710</v>
      </c>
      <c r="B498" t="s">
        <v>2491</v>
      </c>
    </row>
    <row r="499" spans="1:2">
      <c r="A499">
        <v>713</v>
      </c>
      <c r="B499" t="s">
        <v>2492</v>
      </c>
    </row>
    <row r="500" spans="1:2">
      <c r="A500">
        <v>714</v>
      </c>
      <c r="B500" t="s">
        <v>2493</v>
      </c>
    </row>
    <row r="501" spans="1:2">
      <c r="A501">
        <v>715</v>
      </c>
      <c r="B501" t="s">
        <v>2494</v>
      </c>
    </row>
    <row r="502" spans="1:2">
      <c r="A502">
        <v>716</v>
      </c>
      <c r="B502" t="s">
        <v>2495</v>
      </c>
    </row>
    <row r="503" spans="1:2">
      <c r="A503">
        <v>719</v>
      </c>
      <c r="B503" t="s">
        <v>2496</v>
      </c>
    </row>
    <row r="504" spans="1:2">
      <c r="A504">
        <v>728</v>
      </c>
      <c r="B504" t="s">
        <v>2497</v>
      </c>
    </row>
    <row r="505" spans="1:2">
      <c r="A505">
        <v>729</v>
      </c>
      <c r="B505" t="s">
        <v>2498</v>
      </c>
    </row>
    <row r="506" spans="1:2">
      <c r="A506">
        <v>730</v>
      </c>
      <c r="B506" t="s">
        <v>1668</v>
      </c>
    </row>
    <row r="507" spans="1:2">
      <c r="A507">
        <v>737</v>
      </c>
      <c r="B507" t="s">
        <v>2499</v>
      </c>
    </row>
    <row r="508" spans="1:2">
      <c r="A508">
        <v>738</v>
      </c>
      <c r="B508" t="s">
        <v>2500</v>
      </c>
    </row>
    <row r="509" spans="1:2">
      <c r="A509">
        <v>739</v>
      </c>
      <c r="B509" t="s">
        <v>2501</v>
      </c>
    </row>
    <row r="510" spans="1:2">
      <c r="A510">
        <v>742</v>
      </c>
      <c r="B510" t="s">
        <v>2570</v>
      </c>
    </row>
    <row r="511" spans="1:2">
      <c r="A511">
        <v>744</v>
      </c>
      <c r="B511" t="s">
        <v>2571</v>
      </c>
    </row>
    <row r="512" spans="1:2">
      <c r="A512">
        <v>1000</v>
      </c>
      <c r="B512" t="s">
        <v>519</v>
      </c>
    </row>
    <row r="513" spans="1:2">
      <c r="A513">
        <v>1001</v>
      </c>
      <c r="B513" t="s">
        <v>520</v>
      </c>
    </row>
    <row r="514" spans="1:2">
      <c r="A514">
        <v>1002</v>
      </c>
      <c r="B514" t="s">
        <v>521</v>
      </c>
    </row>
    <row r="515" spans="1:2">
      <c r="A515">
        <v>1004</v>
      </c>
      <c r="B515" t="s">
        <v>522</v>
      </c>
    </row>
    <row r="516" spans="1:2">
      <c r="A516">
        <v>1007</v>
      </c>
      <c r="B516" t="s">
        <v>523</v>
      </c>
    </row>
    <row r="517" spans="1:2">
      <c r="A517">
        <v>1008</v>
      </c>
      <c r="B517" t="s">
        <v>524</v>
      </c>
    </row>
    <row r="518" spans="1:2">
      <c r="A518">
        <v>1009</v>
      </c>
      <c r="B518" t="s">
        <v>525</v>
      </c>
    </row>
    <row r="519" spans="1:2">
      <c r="A519">
        <v>1011</v>
      </c>
      <c r="B519" t="s">
        <v>526</v>
      </c>
    </row>
    <row r="520" spans="1:2">
      <c r="A520">
        <v>1013</v>
      </c>
      <c r="B520" t="s">
        <v>527</v>
      </c>
    </row>
    <row r="521" spans="1:2">
      <c r="A521">
        <v>1014</v>
      </c>
      <c r="B521" t="s">
        <v>528</v>
      </c>
    </row>
    <row r="522" spans="1:2">
      <c r="A522">
        <v>1015</v>
      </c>
      <c r="B522" t="s">
        <v>529</v>
      </c>
    </row>
    <row r="523" spans="1:2">
      <c r="A523">
        <v>1016</v>
      </c>
      <c r="B523" t="s">
        <v>530</v>
      </c>
    </row>
    <row r="524" spans="1:2">
      <c r="A524">
        <v>1017</v>
      </c>
      <c r="B524" t="s">
        <v>531</v>
      </c>
    </row>
    <row r="525" spans="1:2">
      <c r="A525">
        <v>1018</v>
      </c>
      <c r="B525" t="s">
        <v>532</v>
      </c>
    </row>
    <row r="526" spans="1:2">
      <c r="A526">
        <v>1019</v>
      </c>
      <c r="B526" t="s">
        <v>533</v>
      </c>
    </row>
    <row r="527" spans="1:2">
      <c r="A527">
        <v>1020</v>
      </c>
      <c r="B527" t="s">
        <v>534</v>
      </c>
    </row>
    <row r="528" spans="1:2">
      <c r="A528">
        <v>1021</v>
      </c>
      <c r="B528" t="s">
        <v>535</v>
      </c>
    </row>
    <row r="529" spans="1:2">
      <c r="A529">
        <v>1022</v>
      </c>
      <c r="B529" t="s">
        <v>536</v>
      </c>
    </row>
    <row r="530" spans="1:2">
      <c r="A530">
        <v>1023</v>
      </c>
      <c r="B530" t="s">
        <v>537</v>
      </c>
    </row>
    <row r="531" spans="1:2">
      <c r="A531">
        <v>1024</v>
      </c>
      <c r="B531" t="s">
        <v>538</v>
      </c>
    </row>
    <row r="532" spans="1:2">
      <c r="A532">
        <v>1025</v>
      </c>
      <c r="B532" t="s">
        <v>539</v>
      </c>
    </row>
    <row r="533" spans="1:2">
      <c r="A533">
        <v>1026</v>
      </c>
      <c r="B533" t="s">
        <v>540</v>
      </c>
    </row>
    <row r="534" spans="1:2">
      <c r="A534">
        <v>1027</v>
      </c>
      <c r="B534" t="s">
        <v>541</v>
      </c>
    </row>
    <row r="535" spans="1:2">
      <c r="A535">
        <v>1028</v>
      </c>
      <c r="B535" t="s">
        <v>542</v>
      </c>
    </row>
    <row r="536" spans="1:2">
      <c r="A536">
        <v>1029</v>
      </c>
      <c r="B536" t="s">
        <v>543</v>
      </c>
    </row>
    <row r="537" spans="1:2">
      <c r="A537">
        <v>1030</v>
      </c>
      <c r="B537" t="s">
        <v>544</v>
      </c>
    </row>
    <row r="538" spans="1:2">
      <c r="A538">
        <v>1031</v>
      </c>
      <c r="B538" t="s">
        <v>545</v>
      </c>
    </row>
    <row r="539" spans="1:2">
      <c r="A539">
        <v>1032</v>
      </c>
      <c r="B539" t="s">
        <v>546</v>
      </c>
    </row>
    <row r="540" spans="1:2">
      <c r="A540">
        <v>1033</v>
      </c>
      <c r="B540" t="s">
        <v>547</v>
      </c>
    </row>
    <row r="541" spans="1:2">
      <c r="A541">
        <v>1034</v>
      </c>
      <c r="B541" t="s">
        <v>548</v>
      </c>
    </row>
    <row r="542" spans="1:2">
      <c r="A542">
        <v>1035</v>
      </c>
      <c r="B542" t="s">
        <v>549</v>
      </c>
    </row>
    <row r="543" spans="1:2">
      <c r="A543">
        <v>1036</v>
      </c>
      <c r="B543" t="s">
        <v>550</v>
      </c>
    </row>
    <row r="544" spans="1:2">
      <c r="A544">
        <v>1037</v>
      </c>
      <c r="B544" t="s">
        <v>551</v>
      </c>
    </row>
    <row r="545" spans="1:2">
      <c r="A545">
        <v>1038</v>
      </c>
      <c r="B545" t="s">
        <v>552</v>
      </c>
    </row>
    <row r="546" spans="1:2">
      <c r="A546">
        <v>1039</v>
      </c>
      <c r="B546" t="s">
        <v>553</v>
      </c>
    </row>
    <row r="547" spans="1:2">
      <c r="A547">
        <v>1042</v>
      </c>
      <c r="B547" t="s">
        <v>554</v>
      </c>
    </row>
    <row r="548" spans="1:2">
      <c r="A548">
        <v>1043</v>
      </c>
      <c r="B548" t="s">
        <v>555</v>
      </c>
    </row>
    <row r="549" spans="1:2">
      <c r="A549">
        <v>1044</v>
      </c>
      <c r="B549" t="s">
        <v>556</v>
      </c>
    </row>
    <row r="550" spans="1:2">
      <c r="A550">
        <v>1046</v>
      </c>
      <c r="B550" t="s">
        <v>557</v>
      </c>
    </row>
    <row r="551" spans="1:2">
      <c r="A551">
        <v>1047</v>
      </c>
      <c r="B551" t="s">
        <v>558</v>
      </c>
    </row>
    <row r="552" spans="1:2">
      <c r="A552">
        <v>1048</v>
      </c>
      <c r="B552" t="s">
        <v>559</v>
      </c>
    </row>
    <row r="553" spans="1:2">
      <c r="A553">
        <v>1049</v>
      </c>
      <c r="B553" t="s">
        <v>560</v>
      </c>
    </row>
    <row r="554" spans="1:2">
      <c r="A554">
        <v>1050</v>
      </c>
      <c r="B554" t="s">
        <v>561</v>
      </c>
    </row>
    <row r="555" spans="1:2">
      <c r="A555">
        <v>1052</v>
      </c>
      <c r="B555" t="s">
        <v>562</v>
      </c>
    </row>
    <row r="556" spans="1:2">
      <c r="A556">
        <v>1053</v>
      </c>
      <c r="B556" t="s">
        <v>563</v>
      </c>
    </row>
    <row r="557" spans="1:2">
      <c r="A557">
        <v>1055</v>
      </c>
      <c r="B557" t="s">
        <v>564</v>
      </c>
    </row>
    <row r="558" spans="1:2">
      <c r="A558">
        <v>1056</v>
      </c>
      <c r="B558" t="s">
        <v>565</v>
      </c>
    </row>
    <row r="559" spans="1:2">
      <c r="A559">
        <v>1058</v>
      </c>
      <c r="B559" t="s">
        <v>566</v>
      </c>
    </row>
    <row r="560" spans="1:2">
      <c r="A560">
        <v>1059</v>
      </c>
      <c r="B560" t="s">
        <v>2502</v>
      </c>
    </row>
    <row r="561" spans="1:2">
      <c r="A561">
        <v>1060</v>
      </c>
      <c r="B561" t="s">
        <v>567</v>
      </c>
    </row>
    <row r="562" spans="1:2">
      <c r="A562">
        <v>1061</v>
      </c>
      <c r="B562" t="s">
        <v>568</v>
      </c>
    </row>
    <row r="563" spans="1:2">
      <c r="A563">
        <v>1062</v>
      </c>
      <c r="B563" t="s">
        <v>569</v>
      </c>
    </row>
    <row r="564" spans="1:2">
      <c r="A564">
        <v>1063</v>
      </c>
      <c r="B564" t="s">
        <v>570</v>
      </c>
    </row>
    <row r="565" spans="1:2">
      <c r="A565">
        <v>1065</v>
      </c>
      <c r="B565" t="s">
        <v>571</v>
      </c>
    </row>
    <row r="566" spans="1:2">
      <c r="A566">
        <v>1066</v>
      </c>
      <c r="B566" t="s">
        <v>572</v>
      </c>
    </row>
    <row r="567" spans="1:2">
      <c r="A567">
        <v>1068</v>
      </c>
      <c r="B567" t="s">
        <v>573</v>
      </c>
    </row>
    <row r="568" spans="1:2">
      <c r="A568">
        <v>1069</v>
      </c>
      <c r="B568" t="s">
        <v>2503</v>
      </c>
    </row>
    <row r="569" spans="1:2">
      <c r="A569">
        <v>1071</v>
      </c>
      <c r="B569" t="s">
        <v>574</v>
      </c>
    </row>
    <row r="570" spans="1:2">
      <c r="A570">
        <v>1072</v>
      </c>
      <c r="B570" t="s">
        <v>575</v>
      </c>
    </row>
    <row r="571" spans="1:2">
      <c r="A571">
        <v>1073</v>
      </c>
      <c r="B571" t="s">
        <v>576</v>
      </c>
    </row>
    <row r="572" spans="1:2">
      <c r="A572">
        <v>1074</v>
      </c>
      <c r="B572" t="s">
        <v>577</v>
      </c>
    </row>
    <row r="573" spans="1:2">
      <c r="A573">
        <v>1075</v>
      </c>
      <c r="B573" t="s">
        <v>578</v>
      </c>
    </row>
    <row r="574" spans="1:2">
      <c r="A574">
        <v>1076</v>
      </c>
      <c r="B574" t="s">
        <v>579</v>
      </c>
    </row>
    <row r="575" spans="1:2">
      <c r="A575">
        <v>1077</v>
      </c>
      <c r="B575" t="s">
        <v>580</v>
      </c>
    </row>
    <row r="576" spans="1:2">
      <c r="A576">
        <v>1078</v>
      </c>
      <c r="B576" t="s">
        <v>581</v>
      </c>
    </row>
    <row r="577" spans="1:2">
      <c r="A577">
        <v>1080</v>
      </c>
      <c r="B577" t="s">
        <v>582</v>
      </c>
    </row>
    <row r="578" spans="1:2">
      <c r="A578">
        <v>1081</v>
      </c>
      <c r="B578" t="s">
        <v>583</v>
      </c>
    </row>
    <row r="579" spans="1:2">
      <c r="A579">
        <v>1082</v>
      </c>
      <c r="B579" t="s">
        <v>584</v>
      </c>
    </row>
    <row r="580" spans="1:2">
      <c r="A580">
        <v>1083</v>
      </c>
      <c r="B580" t="s">
        <v>585</v>
      </c>
    </row>
    <row r="581" spans="1:2">
      <c r="A581">
        <v>1084</v>
      </c>
      <c r="B581" t="s">
        <v>586</v>
      </c>
    </row>
    <row r="582" spans="1:2">
      <c r="A582">
        <v>1085</v>
      </c>
      <c r="B582" t="s">
        <v>587</v>
      </c>
    </row>
    <row r="583" spans="1:2">
      <c r="A583">
        <v>1086</v>
      </c>
      <c r="B583" t="s">
        <v>588</v>
      </c>
    </row>
    <row r="584" spans="1:2">
      <c r="A584">
        <v>1087</v>
      </c>
      <c r="B584" t="s">
        <v>589</v>
      </c>
    </row>
    <row r="585" spans="1:2">
      <c r="A585">
        <v>1089</v>
      </c>
      <c r="B585" t="s">
        <v>590</v>
      </c>
    </row>
    <row r="586" spans="1:2">
      <c r="A586">
        <v>1092</v>
      </c>
      <c r="B586" t="s">
        <v>591</v>
      </c>
    </row>
    <row r="587" spans="1:2">
      <c r="A587">
        <v>1093</v>
      </c>
      <c r="B587" t="s">
        <v>592</v>
      </c>
    </row>
    <row r="588" spans="1:2">
      <c r="A588">
        <v>1094</v>
      </c>
      <c r="B588" t="s">
        <v>593</v>
      </c>
    </row>
    <row r="589" spans="1:2">
      <c r="A589">
        <v>1095</v>
      </c>
      <c r="B589" t="s">
        <v>594</v>
      </c>
    </row>
    <row r="590" spans="1:2">
      <c r="A590">
        <v>1096</v>
      </c>
      <c r="B590" t="s">
        <v>595</v>
      </c>
    </row>
    <row r="591" spans="1:2">
      <c r="A591">
        <v>1097</v>
      </c>
      <c r="B591" t="s">
        <v>596</v>
      </c>
    </row>
    <row r="592" spans="1:2">
      <c r="A592">
        <v>1098</v>
      </c>
      <c r="B592" t="s">
        <v>597</v>
      </c>
    </row>
    <row r="593" spans="1:2">
      <c r="A593">
        <v>1100</v>
      </c>
      <c r="B593" t="s">
        <v>598</v>
      </c>
    </row>
    <row r="594" spans="1:2">
      <c r="A594">
        <v>1102</v>
      </c>
      <c r="B594" t="s">
        <v>599</v>
      </c>
    </row>
    <row r="595" spans="1:2">
      <c r="A595">
        <v>1104</v>
      </c>
      <c r="B595" t="s">
        <v>600</v>
      </c>
    </row>
    <row r="596" spans="1:2">
      <c r="A596">
        <v>1105</v>
      </c>
      <c r="B596" t="s">
        <v>601</v>
      </c>
    </row>
    <row r="597" spans="1:2">
      <c r="A597">
        <v>1106</v>
      </c>
      <c r="B597" t="s">
        <v>602</v>
      </c>
    </row>
    <row r="598" spans="1:2">
      <c r="A598">
        <v>1107</v>
      </c>
      <c r="B598" t="s">
        <v>603</v>
      </c>
    </row>
    <row r="599" spans="1:2">
      <c r="A599">
        <v>1109</v>
      </c>
      <c r="B599" t="s">
        <v>604</v>
      </c>
    </row>
    <row r="600" spans="1:2">
      <c r="A600">
        <v>1110</v>
      </c>
      <c r="B600" t="s">
        <v>605</v>
      </c>
    </row>
    <row r="601" spans="1:2">
      <c r="A601">
        <v>1111</v>
      </c>
      <c r="B601" t="s">
        <v>606</v>
      </c>
    </row>
    <row r="602" spans="1:2">
      <c r="A602">
        <v>1112</v>
      </c>
      <c r="B602" t="s">
        <v>607</v>
      </c>
    </row>
    <row r="603" spans="1:2">
      <c r="A603">
        <v>1113</v>
      </c>
      <c r="B603" t="s">
        <v>608</v>
      </c>
    </row>
    <row r="604" spans="1:2">
      <c r="A604">
        <v>1114</v>
      </c>
      <c r="B604" t="s">
        <v>609</v>
      </c>
    </row>
    <row r="605" spans="1:2">
      <c r="A605">
        <v>1115</v>
      </c>
      <c r="B605" t="s">
        <v>610</v>
      </c>
    </row>
    <row r="606" spans="1:2">
      <c r="A606">
        <v>1116</v>
      </c>
      <c r="B606" t="s">
        <v>611</v>
      </c>
    </row>
    <row r="607" spans="1:2">
      <c r="A607">
        <v>1119</v>
      </c>
      <c r="B607" t="s">
        <v>612</v>
      </c>
    </row>
    <row r="608" spans="1:2">
      <c r="A608">
        <v>1120</v>
      </c>
      <c r="B608" t="s">
        <v>613</v>
      </c>
    </row>
    <row r="609" spans="1:2">
      <c r="A609">
        <v>1122</v>
      </c>
      <c r="B609" t="s">
        <v>614</v>
      </c>
    </row>
    <row r="610" spans="1:2">
      <c r="A610">
        <v>1124</v>
      </c>
      <c r="B610" t="s">
        <v>615</v>
      </c>
    </row>
    <row r="611" spans="1:2">
      <c r="A611">
        <v>1125</v>
      </c>
      <c r="B611" t="s">
        <v>616</v>
      </c>
    </row>
    <row r="612" spans="1:2">
      <c r="A612">
        <v>1126</v>
      </c>
      <c r="B612" t="s">
        <v>617</v>
      </c>
    </row>
    <row r="613" spans="1:2">
      <c r="A613">
        <v>1127</v>
      </c>
      <c r="B613" t="s">
        <v>618</v>
      </c>
    </row>
    <row r="614" spans="1:2">
      <c r="A614">
        <v>1128</v>
      </c>
      <c r="B614" t="s">
        <v>619</v>
      </c>
    </row>
    <row r="615" spans="1:2">
      <c r="A615">
        <v>1129</v>
      </c>
      <c r="B615" t="s">
        <v>620</v>
      </c>
    </row>
    <row r="616" spans="1:2">
      <c r="A616">
        <v>1130</v>
      </c>
      <c r="B616" t="s">
        <v>621</v>
      </c>
    </row>
    <row r="617" spans="1:2">
      <c r="A617">
        <v>1131</v>
      </c>
      <c r="B617" t="s">
        <v>622</v>
      </c>
    </row>
    <row r="618" spans="1:2">
      <c r="A618">
        <v>1132</v>
      </c>
      <c r="B618" t="s">
        <v>623</v>
      </c>
    </row>
    <row r="619" spans="1:2">
      <c r="A619">
        <v>1138</v>
      </c>
      <c r="B619" t="s">
        <v>624</v>
      </c>
    </row>
    <row r="620" spans="1:2">
      <c r="A620">
        <v>1139</v>
      </c>
      <c r="B620" t="s">
        <v>625</v>
      </c>
    </row>
    <row r="621" spans="1:2">
      <c r="A621">
        <v>1141</v>
      </c>
      <c r="B621" t="s">
        <v>2504</v>
      </c>
    </row>
    <row r="622" spans="1:2">
      <c r="A622">
        <v>1142</v>
      </c>
      <c r="B622" t="s">
        <v>2505</v>
      </c>
    </row>
    <row r="623" spans="1:2">
      <c r="A623">
        <v>1143</v>
      </c>
      <c r="B623" t="s">
        <v>2506</v>
      </c>
    </row>
    <row r="624" spans="1:2">
      <c r="A624">
        <v>1147</v>
      </c>
      <c r="B624" t="s">
        <v>626</v>
      </c>
    </row>
    <row r="625" spans="1:2">
      <c r="A625">
        <v>1148</v>
      </c>
      <c r="B625" t="s">
        <v>627</v>
      </c>
    </row>
    <row r="626" spans="1:2">
      <c r="A626">
        <v>1149</v>
      </c>
      <c r="B626" t="s">
        <v>628</v>
      </c>
    </row>
    <row r="627" spans="1:2">
      <c r="A627">
        <v>1151</v>
      </c>
      <c r="B627" t="s">
        <v>2507</v>
      </c>
    </row>
    <row r="628" spans="1:2">
      <c r="A628">
        <v>1153</v>
      </c>
      <c r="B628" t="s">
        <v>2508</v>
      </c>
    </row>
    <row r="629" spans="1:2">
      <c r="A629">
        <v>1154</v>
      </c>
      <c r="B629" t="s">
        <v>2509</v>
      </c>
    </row>
    <row r="630" spans="1:2">
      <c r="A630">
        <v>1156</v>
      </c>
      <c r="B630" t="s">
        <v>2572</v>
      </c>
    </row>
    <row r="631" spans="1:2">
      <c r="A631">
        <v>1164</v>
      </c>
      <c r="B631" t="s">
        <v>629</v>
      </c>
    </row>
    <row r="632" spans="1:2">
      <c r="A632">
        <v>1165</v>
      </c>
      <c r="B632" t="s">
        <v>2510</v>
      </c>
    </row>
    <row r="633" spans="1:2">
      <c r="A633">
        <v>1167</v>
      </c>
      <c r="B633" t="s">
        <v>630</v>
      </c>
    </row>
    <row r="634" spans="1:2">
      <c r="A634">
        <v>1168</v>
      </c>
      <c r="B634" t="s">
        <v>631</v>
      </c>
    </row>
    <row r="635" spans="1:2">
      <c r="A635">
        <v>1169</v>
      </c>
      <c r="B635" t="s">
        <v>632</v>
      </c>
    </row>
    <row r="636" spans="1:2">
      <c r="A636">
        <v>1170</v>
      </c>
      <c r="B636" t="s">
        <v>633</v>
      </c>
    </row>
    <row r="637" spans="1:2">
      <c r="A637">
        <v>1172</v>
      </c>
      <c r="B637" t="s">
        <v>634</v>
      </c>
    </row>
    <row r="638" spans="1:2">
      <c r="A638">
        <v>1175</v>
      </c>
      <c r="B638" t="s">
        <v>635</v>
      </c>
    </row>
    <row r="639" spans="1:2">
      <c r="A639">
        <v>1177</v>
      </c>
      <c r="B639" t="s">
        <v>636</v>
      </c>
    </row>
    <row r="640" spans="1:2">
      <c r="A640">
        <v>1178</v>
      </c>
      <c r="B640" t="s">
        <v>637</v>
      </c>
    </row>
    <row r="641" spans="1:2">
      <c r="A641">
        <v>1179</v>
      </c>
      <c r="B641" t="s">
        <v>638</v>
      </c>
    </row>
    <row r="642" spans="1:2">
      <c r="A642">
        <v>1184</v>
      </c>
      <c r="B642" t="s">
        <v>639</v>
      </c>
    </row>
    <row r="643" spans="1:2">
      <c r="A643">
        <v>1185</v>
      </c>
      <c r="B643" t="s">
        <v>2573</v>
      </c>
    </row>
    <row r="644" spans="1:2">
      <c r="A644">
        <v>1186</v>
      </c>
      <c r="B644" t="s">
        <v>640</v>
      </c>
    </row>
    <row r="645" spans="1:2">
      <c r="A645">
        <v>1187</v>
      </c>
      <c r="B645" t="s">
        <v>641</v>
      </c>
    </row>
    <row r="646" spans="1:2">
      <c r="A646">
        <v>1189</v>
      </c>
      <c r="B646" t="s">
        <v>642</v>
      </c>
    </row>
    <row r="647" spans="1:2">
      <c r="A647">
        <v>1190</v>
      </c>
      <c r="B647" t="s">
        <v>643</v>
      </c>
    </row>
    <row r="648" spans="1:2">
      <c r="A648">
        <v>1192</v>
      </c>
      <c r="B648" t="s">
        <v>644</v>
      </c>
    </row>
    <row r="649" spans="1:2">
      <c r="A649">
        <v>1194</v>
      </c>
      <c r="B649" t="s">
        <v>645</v>
      </c>
    </row>
    <row r="650" spans="1:2">
      <c r="A650">
        <v>1195</v>
      </c>
      <c r="B650" t="s">
        <v>646</v>
      </c>
    </row>
    <row r="651" spans="1:2">
      <c r="A651">
        <v>1200</v>
      </c>
      <c r="B651" t="s">
        <v>647</v>
      </c>
    </row>
    <row r="652" spans="1:2">
      <c r="A652">
        <v>1201</v>
      </c>
      <c r="B652" t="s">
        <v>648</v>
      </c>
    </row>
    <row r="653" spans="1:2">
      <c r="A653">
        <v>1202</v>
      </c>
      <c r="B653" t="s">
        <v>649</v>
      </c>
    </row>
    <row r="654" spans="1:2">
      <c r="A654">
        <v>1203</v>
      </c>
      <c r="B654" t="s">
        <v>650</v>
      </c>
    </row>
    <row r="655" spans="1:2">
      <c r="A655">
        <v>1204</v>
      </c>
      <c r="B655" t="s">
        <v>651</v>
      </c>
    </row>
    <row r="656" spans="1:2">
      <c r="A656">
        <v>1206</v>
      </c>
      <c r="B656" t="s">
        <v>652</v>
      </c>
    </row>
    <row r="657" spans="1:2">
      <c r="A657">
        <v>1207</v>
      </c>
      <c r="B657" t="s">
        <v>653</v>
      </c>
    </row>
    <row r="658" spans="1:2">
      <c r="A658">
        <v>1208</v>
      </c>
      <c r="B658" t="s">
        <v>654</v>
      </c>
    </row>
    <row r="659" spans="1:2">
      <c r="A659">
        <v>1209</v>
      </c>
      <c r="B659" t="s">
        <v>655</v>
      </c>
    </row>
    <row r="660" spans="1:2">
      <c r="A660">
        <v>1210</v>
      </c>
      <c r="B660" t="s">
        <v>656</v>
      </c>
    </row>
    <row r="661" spans="1:2">
      <c r="A661">
        <v>1211</v>
      </c>
      <c r="B661" t="s">
        <v>657</v>
      </c>
    </row>
    <row r="662" spans="1:2">
      <c r="A662">
        <v>1212</v>
      </c>
      <c r="B662" t="s">
        <v>658</v>
      </c>
    </row>
    <row r="663" spans="1:2">
      <c r="A663">
        <v>1213</v>
      </c>
      <c r="B663" t="s">
        <v>659</v>
      </c>
    </row>
    <row r="664" spans="1:2">
      <c r="A664">
        <v>1214</v>
      </c>
      <c r="B664" t="s">
        <v>660</v>
      </c>
    </row>
    <row r="665" spans="1:2">
      <c r="A665">
        <v>1215</v>
      </c>
      <c r="B665" t="s">
        <v>661</v>
      </c>
    </row>
    <row r="666" spans="1:2">
      <c r="A666">
        <v>1216</v>
      </c>
      <c r="B666" t="s">
        <v>662</v>
      </c>
    </row>
    <row r="667" spans="1:2">
      <c r="A667">
        <v>1217</v>
      </c>
      <c r="B667" t="s">
        <v>663</v>
      </c>
    </row>
    <row r="668" spans="1:2">
      <c r="A668">
        <v>1218</v>
      </c>
      <c r="B668" t="s">
        <v>664</v>
      </c>
    </row>
    <row r="669" spans="1:2">
      <c r="A669">
        <v>1219</v>
      </c>
      <c r="B669" t="s">
        <v>665</v>
      </c>
    </row>
    <row r="670" spans="1:2">
      <c r="A670">
        <v>1220</v>
      </c>
      <c r="B670" t="s">
        <v>666</v>
      </c>
    </row>
    <row r="671" spans="1:2">
      <c r="A671">
        <v>1221</v>
      </c>
      <c r="B671" t="s">
        <v>667</v>
      </c>
    </row>
    <row r="672" spans="1:2">
      <c r="A672">
        <v>1222</v>
      </c>
      <c r="B672" t="s">
        <v>668</v>
      </c>
    </row>
    <row r="673" spans="1:2">
      <c r="A673">
        <v>1223</v>
      </c>
      <c r="B673" t="s">
        <v>669</v>
      </c>
    </row>
    <row r="674" spans="1:2">
      <c r="A674">
        <v>1224</v>
      </c>
      <c r="B674" t="s">
        <v>670</v>
      </c>
    </row>
    <row r="675" spans="1:2">
      <c r="A675">
        <v>1225</v>
      </c>
      <c r="B675" t="s">
        <v>671</v>
      </c>
    </row>
    <row r="676" spans="1:2">
      <c r="A676">
        <v>1226</v>
      </c>
      <c r="B676" t="s">
        <v>672</v>
      </c>
    </row>
    <row r="677" spans="1:2">
      <c r="A677">
        <v>1227</v>
      </c>
      <c r="B677" t="s">
        <v>673</v>
      </c>
    </row>
    <row r="678" spans="1:2">
      <c r="A678">
        <v>1228</v>
      </c>
      <c r="B678" t="s">
        <v>674</v>
      </c>
    </row>
    <row r="679" spans="1:2">
      <c r="A679">
        <v>1229</v>
      </c>
      <c r="B679" t="s">
        <v>675</v>
      </c>
    </row>
    <row r="680" spans="1:2">
      <c r="A680">
        <v>1230</v>
      </c>
      <c r="B680" t="s">
        <v>676</v>
      </c>
    </row>
    <row r="681" spans="1:2">
      <c r="A681">
        <v>1231</v>
      </c>
      <c r="B681" t="s">
        <v>677</v>
      </c>
    </row>
    <row r="682" spans="1:2">
      <c r="A682">
        <v>1232</v>
      </c>
      <c r="B682" t="s">
        <v>678</v>
      </c>
    </row>
    <row r="683" spans="1:2">
      <c r="A683">
        <v>1233</v>
      </c>
      <c r="B683" t="s">
        <v>679</v>
      </c>
    </row>
    <row r="684" spans="1:2">
      <c r="A684">
        <v>1234</v>
      </c>
      <c r="B684" t="s">
        <v>680</v>
      </c>
    </row>
    <row r="685" spans="1:2">
      <c r="A685">
        <v>1235</v>
      </c>
      <c r="B685" t="s">
        <v>681</v>
      </c>
    </row>
    <row r="686" spans="1:2">
      <c r="A686">
        <v>1236</v>
      </c>
      <c r="B686" t="s">
        <v>682</v>
      </c>
    </row>
    <row r="687" spans="1:2">
      <c r="A687">
        <v>1237</v>
      </c>
      <c r="B687" t="s">
        <v>683</v>
      </c>
    </row>
    <row r="688" spans="1:2">
      <c r="A688">
        <v>1238</v>
      </c>
      <c r="B688" t="s">
        <v>684</v>
      </c>
    </row>
    <row r="689" spans="1:2">
      <c r="A689">
        <v>1239</v>
      </c>
      <c r="B689" t="s">
        <v>685</v>
      </c>
    </row>
    <row r="690" spans="1:2">
      <c r="A690">
        <v>1240</v>
      </c>
      <c r="B690" t="s">
        <v>686</v>
      </c>
    </row>
    <row r="691" spans="1:2">
      <c r="A691">
        <v>1241</v>
      </c>
      <c r="B691" t="s">
        <v>687</v>
      </c>
    </row>
    <row r="692" spans="1:2">
      <c r="A692">
        <v>1242</v>
      </c>
      <c r="B692" t="s">
        <v>688</v>
      </c>
    </row>
    <row r="693" spans="1:2">
      <c r="A693">
        <v>1243</v>
      </c>
      <c r="B693" t="s">
        <v>689</v>
      </c>
    </row>
    <row r="694" spans="1:2">
      <c r="A694">
        <v>1244</v>
      </c>
      <c r="B694" t="s">
        <v>690</v>
      </c>
    </row>
    <row r="695" spans="1:2">
      <c r="A695">
        <v>1245</v>
      </c>
      <c r="B695" t="s">
        <v>691</v>
      </c>
    </row>
    <row r="696" spans="1:2">
      <c r="A696">
        <v>1246</v>
      </c>
      <c r="B696" t="s">
        <v>692</v>
      </c>
    </row>
    <row r="697" spans="1:2">
      <c r="A697">
        <v>1247</v>
      </c>
      <c r="B697" t="s">
        <v>693</v>
      </c>
    </row>
    <row r="698" spans="1:2">
      <c r="A698">
        <v>1248</v>
      </c>
      <c r="B698" t="s">
        <v>694</v>
      </c>
    </row>
    <row r="699" spans="1:2">
      <c r="A699">
        <v>1249</v>
      </c>
      <c r="B699" t="s">
        <v>695</v>
      </c>
    </row>
    <row r="700" spans="1:2">
      <c r="A700">
        <v>1251</v>
      </c>
      <c r="B700" t="s">
        <v>696</v>
      </c>
    </row>
    <row r="701" spans="1:2">
      <c r="A701">
        <v>1252</v>
      </c>
      <c r="B701" t="s">
        <v>697</v>
      </c>
    </row>
    <row r="702" spans="1:2">
      <c r="A702">
        <v>1253</v>
      </c>
      <c r="B702" t="s">
        <v>698</v>
      </c>
    </row>
    <row r="703" spans="1:2">
      <c r="A703">
        <v>1254</v>
      </c>
      <c r="B703" t="s">
        <v>699</v>
      </c>
    </row>
    <row r="704" spans="1:2">
      <c r="A704">
        <v>1255</v>
      </c>
      <c r="B704" t="s">
        <v>700</v>
      </c>
    </row>
    <row r="705" spans="1:2">
      <c r="A705">
        <v>1256</v>
      </c>
      <c r="B705" t="s">
        <v>701</v>
      </c>
    </row>
    <row r="706" spans="1:2">
      <c r="A706">
        <v>1257</v>
      </c>
      <c r="B706" t="s">
        <v>702</v>
      </c>
    </row>
    <row r="707" spans="1:2">
      <c r="A707">
        <v>1258</v>
      </c>
      <c r="B707" t="s">
        <v>703</v>
      </c>
    </row>
    <row r="708" spans="1:2">
      <c r="A708">
        <v>1259</v>
      </c>
      <c r="B708" t="s">
        <v>704</v>
      </c>
    </row>
    <row r="709" spans="1:2">
      <c r="A709">
        <v>1260</v>
      </c>
      <c r="B709" t="s">
        <v>705</v>
      </c>
    </row>
    <row r="710" spans="1:2">
      <c r="A710">
        <v>1261</v>
      </c>
      <c r="B710" t="s">
        <v>706</v>
      </c>
    </row>
    <row r="711" spans="1:2">
      <c r="A711">
        <v>1262</v>
      </c>
      <c r="B711" t="s">
        <v>707</v>
      </c>
    </row>
    <row r="712" spans="1:2">
      <c r="A712">
        <v>1263</v>
      </c>
      <c r="B712" t="s">
        <v>708</v>
      </c>
    </row>
    <row r="713" spans="1:2">
      <c r="A713">
        <v>1264</v>
      </c>
      <c r="B713" t="s">
        <v>709</v>
      </c>
    </row>
    <row r="714" spans="1:2">
      <c r="A714">
        <v>1265</v>
      </c>
      <c r="B714" t="s">
        <v>710</v>
      </c>
    </row>
    <row r="715" spans="1:2">
      <c r="A715">
        <v>1266</v>
      </c>
      <c r="B715" t="s">
        <v>711</v>
      </c>
    </row>
    <row r="716" spans="1:2">
      <c r="A716">
        <v>1267</v>
      </c>
      <c r="B716" t="s">
        <v>712</v>
      </c>
    </row>
    <row r="717" spans="1:2">
      <c r="A717">
        <v>1268</v>
      </c>
      <c r="B717" t="s">
        <v>713</v>
      </c>
    </row>
    <row r="718" spans="1:2">
      <c r="A718">
        <v>1269</v>
      </c>
      <c r="B718" t="s">
        <v>714</v>
      </c>
    </row>
    <row r="719" spans="1:2">
      <c r="A719">
        <v>1270</v>
      </c>
      <c r="B719" t="s">
        <v>715</v>
      </c>
    </row>
    <row r="720" spans="1:2">
      <c r="A720">
        <v>1271</v>
      </c>
      <c r="B720" t="s">
        <v>716</v>
      </c>
    </row>
    <row r="721" spans="1:2">
      <c r="A721">
        <v>1272</v>
      </c>
      <c r="B721" t="s">
        <v>717</v>
      </c>
    </row>
    <row r="722" spans="1:2">
      <c r="A722">
        <v>1273</v>
      </c>
      <c r="B722" t="s">
        <v>718</v>
      </c>
    </row>
    <row r="723" spans="1:2">
      <c r="A723">
        <v>1274</v>
      </c>
      <c r="B723" t="s">
        <v>719</v>
      </c>
    </row>
    <row r="724" spans="1:2">
      <c r="A724">
        <v>1275</v>
      </c>
      <c r="B724" t="s">
        <v>720</v>
      </c>
    </row>
    <row r="725" spans="1:2">
      <c r="A725">
        <v>1276</v>
      </c>
      <c r="B725" t="s">
        <v>721</v>
      </c>
    </row>
    <row r="726" spans="1:2">
      <c r="A726">
        <v>1277</v>
      </c>
      <c r="B726" t="s">
        <v>722</v>
      </c>
    </row>
    <row r="727" spans="1:2">
      <c r="A727">
        <v>1278</v>
      </c>
      <c r="B727" t="s">
        <v>723</v>
      </c>
    </row>
    <row r="728" spans="1:2">
      <c r="A728">
        <v>1279</v>
      </c>
      <c r="B728" t="s">
        <v>724</v>
      </c>
    </row>
    <row r="729" spans="1:2">
      <c r="A729">
        <v>1280</v>
      </c>
      <c r="B729" t="s">
        <v>725</v>
      </c>
    </row>
    <row r="730" spans="1:2">
      <c r="A730">
        <v>1281</v>
      </c>
      <c r="B730" t="s">
        <v>726</v>
      </c>
    </row>
    <row r="731" spans="1:2">
      <c r="A731">
        <v>1282</v>
      </c>
      <c r="B731" t="s">
        <v>727</v>
      </c>
    </row>
    <row r="732" spans="1:2">
      <c r="A732">
        <v>1283</v>
      </c>
      <c r="B732" t="s">
        <v>728</v>
      </c>
    </row>
    <row r="733" spans="1:2">
      <c r="A733">
        <v>1284</v>
      </c>
      <c r="B733" t="s">
        <v>729</v>
      </c>
    </row>
    <row r="734" spans="1:2">
      <c r="A734">
        <v>1285</v>
      </c>
      <c r="B734" t="s">
        <v>730</v>
      </c>
    </row>
    <row r="735" spans="1:2">
      <c r="A735">
        <v>1287</v>
      </c>
      <c r="B735" t="s">
        <v>731</v>
      </c>
    </row>
    <row r="736" spans="1:2">
      <c r="A736">
        <v>1289</v>
      </c>
      <c r="B736" t="s">
        <v>732</v>
      </c>
    </row>
    <row r="737" spans="1:2">
      <c r="A737">
        <v>1290</v>
      </c>
      <c r="B737" t="s">
        <v>733</v>
      </c>
    </row>
    <row r="738" spans="1:2">
      <c r="A738">
        <v>1291</v>
      </c>
      <c r="B738" t="s">
        <v>734</v>
      </c>
    </row>
    <row r="739" spans="1:2">
      <c r="A739">
        <v>1292</v>
      </c>
      <c r="B739" t="s">
        <v>735</v>
      </c>
    </row>
    <row r="740" spans="1:2">
      <c r="A740">
        <v>1293</v>
      </c>
      <c r="B740" t="s">
        <v>736</v>
      </c>
    </row>
    <row r="741" spans="1:2">
      <c r="A741">
        <v>1294</v>
      </c>
      <c r="B741" t="s">
        <v>737</v>
      </c>
    </row>
    <row r="742" spans="1:2">
      <c r="A742">
        <v>1295</v>
      </c>
      <c r="B742" t="s">
        <v>738</v>
      </c>
    </row>
    <row r="743" spans="1:2">
      <c r="A743">
        <v>1296</v>
      </c>
      <c r="B743" t="s">
        <v>739</v>
      </c>
    </row>
    <row r="744" spans="1:2">
      <c r="A744">
        <v>1297</v>
      </c>
      <c r="B744" t="s">
        <v>740</v>
      </c>
    </row>
    <row r="745" spans="1:2">
      <c r="A745">
        <v>1298</v>
      </c>
      <c r="B745" t="s">
        <v>741</v>
      </c>
    </row>
    <row r="746" spans="1:2">
      <c r="A746">
        <v>1299</v>
      </c>
      <c r="B746" t="s">
        <v>742</v>
      </c>
    </row>
    <row r="747" spans="1:2">
      <c r="A747">
        <v>1300</v>
      </c>
      <c r="B747" t="s">
        <v>743</v>
      </c>
    </row>
    <row r="748" spans="1:2">
      <c r="A748">
        <v>1301</v>
      </c>
      <c r="B748" t="s">
        <v>744</v>
      </c>
    </row>
    <row r="749" spans="1:2">
      <c r="A749">
        <v>1302</v>
      </c>
      <c r="B749" t="s">
        <v>745</v>
      </c>
    </row>
    <row r="750" spans="1:2">
      <c r="A750">
        <v>1303</v>
      </c>
      <c r="B750" t="s">
        <v>746</v>
      </c>
    </row>
    <row r="751" spans="1:2">
      <c r="A751">
        <v>1304</v>
      </c>
      <c r="B751" t="s">
        <v>747</v>
      </c>
    </row>
    <row r="752" spans="1:2">
      <c r="A752">
        <v>1305</v>
      </c>
      <c r="B752" t="s">
        <v>748</v>
      </c>
    </row>
    <row r="753" spans="1:2">
      <c r="A753">
        <v>1306</v>
      </c>
      <c r="B753" t="s">
        <v>749</v>
      </c>
    </row>
    <row r="754" spans="1:2">
      <c r="A754">
        <v>1307</v>
      </c>
      <c r="B754" t="s">
        <v>750</v>
      </c>
    </row>
    <row r="755" spans="1:2">
      <c r="A755">
        <v>1308</v>
      </c>
      <c r="B755" t="s">
        <v>751</v>
      </c>
    </row>
    <row r="756" spans="1:2">
      <c r="A756">
        <v>1309</v>
      </c>
      <c r="B756" t="s">
        <v>752</v>
      </c>
    </row>
    <row r="757" spans="1:2">
      <c r="A757">
        <v>1310</v>
      </c>
      <c r="B757" t="s">
        <v>753</v>
      </c>
    </row>
    <row r="758" spans="1:2">
      <c r="A758">
        <v>1311</v>
      </c>
      <c r="B758" t="s">
        <v>754</v>
      </c>
    </row>
    <row r="759" spans="1:2">
      <c r="A759">
        <v>1312</v>
      </c>
      <c r="B759" t="s">
        <v>755</v>
      </c>
    </row>
    <row r="760" spans="1:2">
      <c r="A760">
        <v>1313</v>
      </c>
      <c r="B760" t="s">
        <v>756</v>
      </c>
    </row>
    <row r="761" spans="1:2">
      <c r="A761">
        <v>1314</v>
      </c>
      <c r="B761" t="s">
        <v>757</v>
      </c>
    </row>
    <row r="762" spans="1:2">
      <c r="A762">
        <v>1315</v>
      </c>
      <c r="B762" t="s">
        <v>758</v>
      </c>
    </row>
    <row r="763" spans="1:2">
      <c r="A763">
        <v>1316</v>
      </c>
      <c r="B763" t="s">
        <v>759</v>
      </c>
    </row>
    <row r="764" spans="1:2">
      <c r="A764">
        <v>1317</v>
      </c>
      <c r="B764" t="s">
        <v>760</v>
      </c>
    </row>
    <row r="765" spans="1:2">
      <c r="A765">
        <v>1318</v>
      </c>
      <c r="B765" t="s">
        <v>761</v>
      </c>
    </row>
    <row r="766" spans="1:2">
      <c r="A766">
        <v>1319</v>
      </c>
      <c r="B766" t="s">
        <v>762</v>
      </c>
    </row>
    <row r="767" spans="1:2">
      <c r="A767">
        <v>1320</v>
      </c>
      <c r="B767" t="s">
        <v>763</v>
      </c>
    </row>
    <row r="768" spans="1:2">
      <c r="A768">
        <v>1321</v>
      </c>
      <c r="B768" t="s">
        <v>764</v>
      </c>
    </row>
    <row r="769" spans="1:2">
      <c r="A769">
        <v>1322</v>
      </c>
      <c r="B769" t="s">
        <v>765</v>
      </c>
    </row>
    <row r="770" spans="1:2">
      <c r="A770">
        <v>1323</v>
      </c>
      <c r="B770" t="s">
        <v>766</v>
      </c>
    </row>
    <row r="771" spans="1:2">
      <c r="A771">
        <v>1324</v>
      </c>
      <c r="B771" t="s">
        <v>767</v>
      </c>
    </row>
    <row r="772" spans="1:2">
      <c r="A772">
        <v>1325</v>
      </c>
      <c r="B772" t="s">
        <v>768</v>
      </c>
    </row>
    <row r="773" spans="1:2">
      <c r="A773">
        <v>1326</v>
      </c>
      <c r="B773" t="s">
        <v>769</v>
      </c>
    </row>
    <row r="774" spans="1:2">
      <c r="A774">
        <v>1327</v>
      </c>
      <c r="B774" t="s">
        <v>770</v>
      </c>
    </row>
    <row r="775" spans="1:2">
      <c r="A775">
        <v>1328</v>
      </c>
      <c r="B775" t="s">
        <v>771</v>
      </c>
    </row>
    <row r="776" spans="1:2">
      <c r="A776">
        <v>1329</v>
      </c>
      <c r="B776" t="s">
        <v>772</v>
      </c>
    </row>
    <row r="777" spans="1:2">
      <c r="A777">
        <v>1330</v>
      </c>
      <c r="B777" t="s">
        <v>773</v>
      </c>
    </row>
    <row r="778" spans="1:2">
      <c r="A778">
        <v>1331</v>
      </c>
      <c r="B778" t="s">
        <v>774</v>
      </c>
    </row>
    <row r="779" spans="1:2">
      <c r="A779">
        <v>1332</v>
      </c>
      <c r="B779" t="s">
        <v>775</v>
      </c>
    </row>
    <row r="780" spans="1:2">
      <c r="A780">
        <v>1333</v>
      </c>
      <c r="B780" t="s">
        <v>776</v>
      </c>
    </row>
    <row r="781" spans="1:2">
      <c r="A781">
        <v>1334</v>
      </c>
      <c r="B781" t="s">
        <v>777</v>
      </c>
    </row>
    <row r="782" spans="1:2">
      <c r="A782">
        <v>1335</v>
      </c>
      <c r="B782" t="s">
        <v>778</v>
      </c>
    </row>
    <row r="783" spans="1:2">
      <c r="A783">
        <v>1336</v>
      </c>
      <c r="B783" t="s">
        <v>779</v>
      </c>
    </row>
    <row r="784" spans="1:2">
      <c r="A784">
        <v>1337</v>
      </c>
      <c r="B784" t="s">
        <v>780</v>
      </c>
    </row>
    <row r="785" spans="1:2">
      <c r="A785">
        <v>1338</v>
      </c>
      <c r="B785" t="s">
        <v>781</v>
      </c>
    </row>
    <row r="786" spans="1:2">
      <c r="A786">
        <v>1339</v>
      </c>
      <c r="B786" t="s">
        <v>782</v>
      </c>
    </row>
    <row r="787" spans="1:2">
      <c r="A787">
        <v>1340</v>
      </c>
      <c r="B787" t="s">
        <v>783</v>
      </c>
    </row>
    <row r="788" spans="1:2">
      <c r="A788">
        <v>1341</v>
      </c>
      <c r="B788" t="s">
        <v>784</v>
      </c>
    </row>
    <row r="789" spans="1:2">
      <c r="A789">
        <v>1342</v>
      </c>
      <c r="B789" t="s">
        <v>785</v>
      </c>
    </row>
    <row r="790" spans="1:2">
      <c r="A790">
        <v>1343</v>
      </c>
      <c r="B790" t="s">
        <v>786</v>
      </c>
    </row>
    <row r="791" spans="1:2">
      <c r="A791">
        <v>1344</v>
      </c>
      <c r="B791" t="s">
        <v>787</v>
      </c>
    </row>
    <row r="792" spans="1:2">
      <c r="A792">
        <v>1345</v>
      </c>
      <c r="B792" t="s">
        <v>788</v>
      </c>
    </row>
    <row r="793" spans="1:2">
      <c r="A793">
        <v>1346</v>
      </c>
      <c r="B793" t="s">
        <v>789</v>
      </c>
    </row>
    <row r="794" spans="1:2">
      <c r="A794">
        <v>1347</v>
      </c>
      <c r="B794" t="s">
        <v>790</v>
      </c>
    </row>
    <row r="795" spans="1:2">
      <c r="A795">
        <v>1348</v>
      </c>
      <c r="B795" t="s">
        <v>791</v>
      </c>
    </row>
    <row r="796" spans="1:2">
      <c r="A796">
        <v>1350</v>
      </c>
      <c r="B796" t="s">
        <v>792</v>
      </c>
    </row>
    <row r="797" spans="1:2">
      <c r="A797">
        <v>1351</v>
      </c>
      <c r="B797" t="s">
        <v>793</v>
      </c>
    </row>
    <row r="798" spans="1:2">
      <c r="A798">
        <v>1352</v>
      </c>
      <c r="B798" t="s">
        <v>794</v>
      </c>
    </row>
    <row r="799" spans="1:2">
      <c r="A799">
        <v>1353</v>
      </c>
      <c r="B799" t="s">
        <v>795</v>
      </c>
    </row>
    <row r="800" spans="1:2">
      <c r="A800">
        <v>1354</v>
      </c>
      <c r="B800" t="s">
        <v>796</v>
      </c>
    </row>
    <row r="801" spans="1:2">
      <c r="A801">
        <v>1355</v>
      </c>
      <c r="B801" t="s">
        <v>797</v>
      </c>
    </row>
    <row r="802" spans="1:2">
      <c r="A802">
        <v>1356</v>
      </c>
      <c r="B802" t="s">
        <v>798</v>
      </c>
    </row>
    <row r="803" spans="1:2">
      <c r="A803">
        <v>1357</v>
      </c>
      <c r="B803" t="s">
        <v>799</v>
      </c>
    </row>
    <row r="804" spans="1:2">
      <c r="A804">
        <v>1358</v>
      </c>
      <c r="B804" t="s">
        <v>800</v>
      </c>
    </row>
    <row r="805" spans="1:2">
      <c r="A805">
        <v>1359</v>
      </c>
      <c r="B805" t="s">
        <v>801</v>
      </c>
    </row>
    <row r="806" spans="1:2">
      <c r="A806">
        <v>1360</v>
      </c>
      <c r="B806" t="s">
        <v>802</v>
      </c>
    </row>
    <row r="807" spans="1:2">
      <c r="A807">
        <v>1361</v>
      </c>
      <c r="B807" t="s">
        <v>803</v>
      </c>
    </row>
    <row r="808" spans="1:2">
      <c r="A808">
        <v>1362</v>
      </c>
      <c r="B808" t="s">
        <v>804</v>
      </c>
    </row>
    <row r="809" spans="1:2">
      <c r="A809">
        <v>1363</v>
      </c>
      <c r="B809" t="s">
        <v>805</v>
      </c>
    </row>
    <row r="810" spans="1:2">
      <c r="A810">
        <v>1364</v>
      </c>
      <c r="B810" t="s">
        <v>806</v>
      </c>
    </row>
    <row r="811" spans="1:2">
      <c r="A811">
        <v>1365</v>
      </c>
      <c r="B811" t="s">
        <v>807</v>
      </c>
    </row>
    <row r="812" spans="1:2">
      <c r="A812">
        <v>1366</v>
      </c>
      <c r="B812" t="s">
        <v>808</v>
      </c>
    </row>
    <row r="813" spans="1:2">
      <c r="A813">
        <v>1367</v>
      </c>
      <c r="B813" t="s">
        <v>809</v>
      </c>
    </row>
    <row r="814" spans="1:2">
      <c r="A814">
        <v>1368</v>
      </c>
      <c r="B814" t="s">
        <v>810</v>
      </c>
    </row>
    <row r="815" spans="1:2">
      <c r="A815">
        <v>1369</v>
      </c>
      <c r="B815" t="s">
        <v>811</v>
      </c>
    </row>
    <row r="816" spans="1:2">
      <c r="A816">
        <v>1370</v>
      </c>
      <c r="B816" t="s">
        <v>812</v>
      </c>
    </row>
    <row r="817" spans="1:2">
      <c r="A817">
        <v>1371</v>
      </c>
      <c r="B817" t="s">
        <v>813</v>
      </c>
    </row>
    <row r="818" spans="1:2">
      <c r="A818">
        <v>1372</v>
      </c>
      <c r="B818" t="s">
        <v>814</v>
      </c>
    </row>
    <row r="819" spans="1:2">
      <c r="A819">
        <v>1373</v>
      </c>
      <c r="B819" t="s">
        <v>815</v>
      </c>
    </row>
    <row r="820" spans="1:2">
      <c r="A820">
        <v>1375</v>
      </c>
      <c r="B820" t="s">
        <v>816</v>
      </c>
    </row>
    <row r="821" spans="1:2">
      <c r="A821">
        <v>1376</v>
      </c>
      <c r="B821" t="s">
        <v>817</v>
      </c>
    </row>
    <row r="822" spans="1:2">
      <c r="A822">
        <v>1378</v>
      </c>
      <c r="B822" t="s">
        <v>818</v>
      </c>
    </row>
    <row r="823" spans="1:2">
      <c r="A823">
        <v>1379</v>
      </c>
      <c r="B823" t="s">
        <v>819</v>
      </c>
    </row>
    <row r="824" spans="1:2">
      <c r="A824">
        <v>1380</v>
      </c>
      <c r="B824" t="s">
        <v>820</v>
      </c>
    </row>
    <row r="825" spans="1:2">
      <c r="A825">
        <v>1381</v>
      </c>
      <c r="B825" t="s">
        <v>821</v>
      </c>
    </row>
    <row r="826" spans="1:2">
      <c r="A826">
        <v>1382</v>
      </c>
      <c r="B826" t="s">
        <v>822</v>
      </c>
    </row>
    <row r="827" spans="1:2">
      <c r="A827">
        <v>1383</v>
      </c>
      <c r="B827" t="s">
        <v>823</v>
      </c>
    </row>
    <row r="828" spans="1:2">
      <c r="A828">
        <v>1384</v>
      </c>
      <c r="B828" t="s">
        <v>824</v>
      </c>
    </row>
    <row r="829" spans="1:2">
      <c r="A829">
        <v>1385</v>
      </c>
      <c r="B829" t="s">
        <v>825</v>
      </c>
    </row>
    <row r="830" spans="1:2">
      <c r="A830">
        <v>1386</v>
      </c>
      <c r="B830" t="s">
        <v>826</v>
      </c>
    </row>
    <row r="831" spans="1:2">
      <c r="A831">
        <v>1387</v>
      </c>
      <c r="B831" t="s">
        <v>827</v>
      </c>
    </row>
    <row r="832" spans="1:2">
      <c r="A832">
        <v>1388</v>
      </c>
      <c r="B832" t="s">
        <v>828</v>
      </c>
    </row>
    <row r="833" spans="1:2">
      <c r="A833">
        <v>1389</v>
      </c>
      <c r="B833" t="s">
        <v>829</v>
      </c>
    </row>
    <row r="834" spans="1:2">
      <c r="A834">
        <v>1390</v>
      </c>
      <c r="B834" t="s">
        <v>830</v>
      </c>
    </row>
    <row r="835" spans="1:2">
      <c r="A835">
        <v>1391</v>
      </c>
      <c r="B835" t="s">
        <v>831</v>
      </c>
    </row>
    <row r="836" spans="1:2">
      <c r="A836">
        <v>1392</v>
      </c>
      <c r="B836" t="s">
        <v>832</v>
      </c>
    </row>
    <row r="837" spans="1:2">
      <c r="A837">
        <v>1393</v>
      </c>
      <c r="B837" t="s">
        <v>833</v>
      </c>
    </row>
    <row r="838" spans="1:2">
      <c r="A838">
        <v>1394</v>
      </c>
      <c r="B838" t="s">
        <v>834</v>
      </c>
    </row>
    <row r="839" spans="1:2">
      <c r="A839">
        <v>1395</v>
      </c>
      <c r="B839" t="s">
        <v>835</v>
      </c>
    </row>
    <row r="840" spans="1:2">
      <c r="A840">
        <v>1396</v>
      </c>
      <c r="B840" t="s">
        <v>836</v>
      </c>
    </row>
    <row r="841" spans="1:2">
      <c r="A841">
        <v>1397</v>
      </c>
      <c r="B841" t="s">
        <v>837</v>
      </c>
    </row>
    <row r="842" spans="1:2">
      <c r="A842">
        <v>1398</v>
      </c>
      <c r="B842" t="s">
        <v>838</v>
      </c>
    </row>
    <row r="843" spans="1:2">
      <c r="A843">
        <v>1399</v>
      </c>
      <c r="B843" t="s">
        <v>839</v>
      </c>
    </row>
    <row r="844" spans="1:2">
      <c r="A844">
        <v>1400</v>
      </c>
      <c r="B844" t="s">
        <v>840</v>
      </c>
    </row>
    <row r="845" spans="1:2">
      <c r="A845">
        <v>1401</v>
      </c>
      <c r="B845" t="s">
        <v>841</v>
      </c>
    </row>
    <row r="846" spans="1:2">
      <c r="A846">
        <v>1402</v>
      </c>
      <c r="B846" t="s">
        <v>842</v>
      </c>
    </row>
    <row r="847" spans="1:2">
      <c r="A847">
        <v>1403</v>
      </c>
      <c r="B847" t="s">
        <v>843</v>
      </c>
    </row>
    <row r="848" spans="1:2">
      <c r="A848">
        <v>1404</v>
      </c>
      <c r="B848" t="s">
        <v>844</v>
      </c>
    </row>
    <row r="849" spans="1:2">
      <c r="A849">
        <v>1405</v>
      </c>
      <c r="B849" t="s">
        <v>845</v>
      </c>
    </row>
    <row r="850" spans="1:2">
      <c r="A850">
        <v>1406</v>
      </c>
      <c r="B850" t="s">
        <v>846</v>
      </c>
    </row>
    <row r="851" spans="1:2">
      <c r="A851">
        <v>1407</v>
      </c>
      <c r="B851" t="s">
        <v>847</v>
      </c>
    </row>
    <row r="852" spans="1:2">
      <c r="A852">
        <v>1408</v>
      </c>
      <c r="B852" t="s">
        <v>848</v>
      </c>
    </row>
    <row r="853" spans="1:2">
      <c r="A853">
        <v>1409</v>
      </c>
      <c r="B853" t="s">
        <v>849</v>
      </c>
    </row>
    <row r="854" spans="1:2">
      <c r="A854">
        <v>1410</v>
      </c>
      <c r="B854" t="s">
        <v>850</v>
      </c>
    </row>
    <row r="855" spans="1:2">
      <c r="A855">
        <v>1411</v>
      </c>
      <c r="B855" t="s">
        <v>851</v>
      </c>
    </row>
    <row r="856" spans="1:2">
      <c r="A856">
        <v>1412</v>
      </c>
      <c r="B856" t="s">
        <v>852</v>
      </c>
    </row>
    <row r="857" spans="1:2">
      <c r="A857">
        <v>1413</v>
      </c>
      <c r="B857" t="s">
        <v>2511</v>
      </c>
    </row>
    <row r="858" spans="1:2">
      <c r="A858">
        <v>1414</v>
      </c>
      <c r="B858" t="s">
        <v>853</v>
      </c>
    </row>
    <row r="859" spans="1:2">
      <c r="A859">
        <v>1416</v>
      </c>
      <c r="B859" t="s">
        <v>854</v>
      </c>
    </row>
    <row r="860" spans="1:2">
      <c r="A860">
        <v>1417</v>
      </c>
      <c r="B860" t="s">
        <v>855</v>
      </c>
    </row>
    <row r="861" spans="1:2">
      <c r="A861">
        <v>1418</v>
      </c>
      <c r="B861" t="s">
        <v>856</v>
      </c>
    </row>
    <row r="862" spans="1:2">
      <c r="A862">
        <v>1419</v>
      </c>
      <c r="B862" t="s">
        <v>857</v>
      </c>
    </row>
    <row r="863" spans="1:2">
      <c r="A863">
        <v>1420</v>
      </c>
      <c r="B863" t="s">
        <v>858</v>
      </c>
    </row>
    <row r="864" spans="1:2">
      <c r="A864">
        <v>1421</v>
      </c>
      <c r="B864" t="s">
        <v>859</v>
      </c>
    </row>
    <row r="865" spans="1:2">
      <c r="A865">
        <v>1422</v>
      </c>
      <c r="B865" t="s">
        <v>860</v>
      </c>
    </row>
    <row r="866" spans="1:2">
      <c r="A866">
        <v>1423</v>
      </c>
      <c r="B866" t="s">
        <v>861</v>
      </c>
    </row>
    <row r="867" spans="1:2">
      <c r="A867">
        <v>1424</v>
      </c>
      <c r="B867" t="s">
        <v>862</v>
      </c>
    </row>
    <row r="868" spans="1:2">
      <c r="A868">
        <v>1425</v>
      </c>
      <c r="B868" t="s">
        <v>863</v>
      </c>
    </row>
    <row r="869" spans="1:2">
      <c r="A869">
        <v>1426</v>
      </c>
      <c r="B869" t="s">
        <v>864</v>
      </c>
    </row>
    <row r="870" spans="1:2">
      <c r="A870">
        <v>1427</v>
      </c>
      <c r="B870" t="s">
        <v>865</v>
      </c>
    </row>
    <row r="871" spans="1:2">
      <c r="A871">
        <v>1428</v>
      </c>
      <c r="B871" t="s">
        <v>866</v>
      </c>
    </row>
    <row r="872" spans="1:2">
      <c r="A872">
        <v>1429</v>
      </c>
      <c r="B872" t="s">
        <v>867</v>
      </c>
    </row>
    <row r="873" spans="1:2">
      <c r="A873">
        <v>1430</v>
      </c>
      <c r="B873" t="s">
        <v>868</v>
      </c>
    </row>
    <row r="874" spans="1:2">
      <c r="A874">
        <v>1431</v>
      </c>
      <c r="B874" t="s">
        <v>869</v>
      </c>
    </row>
    <row r="875" spans="1:2">
      <c r="A875">
        <v>1432</v>
      </c>
      <c r="B875" t="s">
        <v>870</v>
      </c>
    </row>
    <row r="876" spans="1:2">
      <c r="A876">
        <v>1433</v>
      </c>
      <c r="B876" t="s">
        <v>871</v>
      </c>
    </row>
    <row r="877" spans="1:2">
      <c r="A877">
        <v>1434</v>
      </c>
      <c r="B877" t="s">
        <v>872</v>
      </c>
    </row>
    <row r="878" spans="1:2">
      <c r="A878">
        <v>1435</v>
      </c>
      <c r="B878" t="s">
        <v>873</v>
      </c>
    </row>
    <row r="879" spans="1:2">
      <c r="A879">
        <v>1436</v>
      </c>
      <c r="B879" t="s">
        <v>874</v>
      </c>
    </row>
    <row r="880" spans="1:2">
      <c r="A880">
        <v>1437</v>
      </c>
      <c r="B880" t="s">
        <v>875</v>
      </c>
    </row>
    <row r="881" spans="1:2">
      <c r="A881">
        <v>1438</v>
      </c>
      <c r="B881" t="s">
        <v>876</v>
      </c>
    </row>
    <row r="882" spans="1:2">
      <c r="A882">
        <v>1439</v>
      </c>
      <c r="B882" t="s">
        <v>877</v>
      </c>
    </row>
    <row r="883" spans="1:2">
      <c r="A883">
        <v>1440</v>
      </c>
      <c r="B883" t="s">
        <v>878</v>
      </c>
    </row>
    <row r="884" spans="1:2">
      <c r="A884">
        <v>1441</v>
      </c>
      <c r="B884" t="s">
        <v>879</v>
      </c>
    </row>
    <row r="885" spans="1:2">
      <c r="A885">
        <v>1442</v>
      </c>
      <c r="B885" t="s">
        <v>880</v>
      </c>
    </row>
    <row r="886" spans="1:2">
      <c r="A886">
        <v>1444</v>
      </c>
      <c r="B886" t="s">
        <v>881</v>
      </c>
    </row>
    <row r="887" spans="1:2">
      <c r="A887">
        <v>1445</v>
      </c>
      <c r="B887" t="s">
        <v>882</v>
      </c>
    </row>
    <row r="888" spans="1:2">
      <c r="A888">
        <v>1446</v>
      </c>
      <c r="B888" t="s">
        <v>883</v>
      </c>
    </row>
    <row r="889" spans="1:2">
      <c r="A889">
        <v>1447</v>
      </c>
      <c r="B889" t="s">
        <v>884</v>
      </c>
    </row>
    <row r="890" spans="1:2">
      <c r="A890">
        <v>1448</v>
      </c>
      <c r="B890" t="s">
        <v>885</v>
      </c>
    </row>
    <row r="891" spans="1:2">
      <c r="A891">
        <v>1449</v>
      </c>
      <c r="B891" t="s">
        <v>886</v>
      </c>
    </row>
    <row r="892" spans="1:2">
      <c r="A892">
        <v>1450</v>
      </c>
      <c r="B892" t="s">
        <v>887</v>
      </c>
    </row>
    <row r="893" spans="1:2">
      <c r="A893">
        <v>1451</v>
      </c>
      <c r="B893" t="s">
        <v>888</v>
      </c>
    </row>
    <row r="894" spans="1:2">
      <c r="A894">
        <v>1452</v>
      </c>
      <c r="B894" t="s">
        <v>889</v>
      </c>
    </row>
    <row r="895" spans="1:2">
      <c r="A895">
        <v>1453</v>
      </c>
      <c r="B895" t="s">
        <v>890</v>
      </c>
    </row>
    <row r="896" spans="1:2">
      <c r="A896">
        <v>1454</v>
      </c>
      <c r="B896" t="s">
        <v>891</v>
      </c>
    </row>
    <row r="897" spans="1:2">
      <c r="A897">
        <v>1455</v>
      </c>
      <c r="B897" t="s">
        <v>892</v>
      </c>
    </row>
    <row r="898" spans="1:2">
      <c r="A898">
        <v>1456</v>
      </c>
      <c r="B898" t="s">
        <v>893</v>
      </c>
    </row>
    <row r="899" spans="1:2">
      <c r="A899">
        <v>1457</v>
      </c>
      <c r="B899" t="s">
        <v>894</v>
      </c>
    </row>
    <row r="900" spans="1:2">
      <c r="A900">
        <v>1458</v>
      </c>
      <c r="B900" t="s">
        <v>895</v>
      </c>
    </row>
    <row r="901" spans="1:2">
      <c r="A901">
        <v>1459</v>
      </c>
      <c r="B901" t="s">
        <v>896</v>
      </c>
    </row>
    <row r="902" spans="1:2">
      <c r="A902">
        <v>1460</v>
      </c>
      <c r="B902" t="s">
        <v>897</v>
      </c>
    </row>
    <row r="903" spans="1:2">
      <c r="A903">
        <v>1461</v>
      </c>
      <c r="B903" t="s">
        <v>898</v>
      </c>
    </row>
    <row r="904" spans="1:2">
      <c r="A904">
        <v>1462</v>
      </c>
      <c r="B904" t="s">
        <v>899</v>
      </c>
    </row>
    <row r="905" spans="1:2">
      <c r="A905">
        <v>1463</v>
      </c>
      <c r="B905" t="s">
        <v>900</v>
      </c>
    </row>
    <row r="906" spans="1:2">
      <c r="A906">
        <v>1464</v>
      </c>
      <c r="B906" t="s">
        <v>901</v>
      </c>
    </row>
    <row r="907" spans="1:2">
      <c r="A907">
        <v>1465</v>
      </c>
      <c r="B907" t="s">
        <v>902</v>
      </c>
    </row>
    <row r="908" spans="1:2">
      <c r="A908">
        <v>1466</v>
      </c>
      <c r="B908" t="s">
        <v>903</v>
      </c>
    </row>
    <row r="909" spans="1:2">
      <c r="A909">
        <v>1467</v>
      </c>
      <c r="B909" t="s">
        <v>904</v>
      </c>
    </row>
    <row r="910" spans="1:2">
      <c r="A910">
        <v>1468</v>
      </c>
      <c r="B910" t="s">
        <v>905</v>
      </c>
    </row>
    <row r="911" spans="1:2">
      <c r="A911">
        <v>1470</v>
      </c>
      <c r="B911" t="s">
        <v>906</v>
      </c>
    </row>
    <row r="912" spans="1:2">
      <c r="A912">
        <v>1471</v>
      </c>
      <c r="B912" t="s">
        <v>907</v>
      </c>
    </row>
    <row r="913" spans="1:2">
      <c r="A913">
        <v>1472</v>
      </c>
      <c r="B913" t="s">
        <v>908</v>
      </c>
    </row>
    <row r="914" spans="1:2">
      <c r="A914">
        <v>1473</v>
      </c>
      <c r="B914" t="s">
        <v>909</v>
      </c>
    </row>
    <row r="915" spans="1:2">
      <c r="A915">
        <v>1474</v>
      </c>
      <c r="B915" t="s">
        <v>910</v>
      </c>
    </row>
    <row r="916" spans="1:2">
      <c r="A916">
        <v>1475</v>
      </c>
      <c r="B916" t="s">
        <v>911</v>
      </c>
    </row>
    <row r="917" spans="1:2">
      <c r="A917">
        <v>1476</v>
      </c>
      <c r="B917" t="s">
        <v>912</v>
      </c>
    </row>
    <row r="918" spans="1:2">
      <c r="A918">
        <v>1477</v>
      </c>
      <c r="B918" t="s">
        <v>913</v>
      </c>
    </row>
    <row r="919" spans="1:2">
      <c r="A919">
        <v>1478</v>
      </c>
      <c r="B919" t="s">
        <v>914</v>
      </c>
    </row>
    <row r="920" spans="1:2">
      <c r="A920">
        <v>1479</v>
      </c>
      <c r="B920" t="s">
        <v>915</v>
      </c>
    </row>
    <row r="921" spans="1:2">
      <c r="A921">
        <v>1480</v>
      </c>
      <c r="B921" t="s">
        <v>916</v>
      </c>
    </row>
    <row r="922" spans="1:2">
      <c r="A922">
        <v>1481</v>
      </c>
      <c r="B922" t="s">
        <v>917</v>
      </c>
    </row>
    <row r="923" spans="1:2">
      <c r="A923">
        <v>1482</v>
      </c>
      <c r="B923" t="s">
        <v>918</v>
      </c>
    </row>
    <row r="924" spans="1:2">
      <c r="A924">
        <v>1483</v>
      </c>
      <c r="B924" t="s">
        <v>919</v>
      </c>
    </row>
    <row r="925" spans="1:2">
      <c r="A925">
        <v>1484</v>
      </c>
      <c r="B925" t="s">
        <v>920</v>
      </c>
    </row>
    <row r="926" spans="1:2">
      <c r="A926">
        <v>1486</v>
      </c>
      <c r="B926" t="s">
        <v>921</v>
      </c>
    </row>
    <row r="927" spans="1:2">
      <c r="A927">
        <v>1487</v>
      </c>
      <c r="B927" t="s">
        <v>922</v>
      </c>
    </row>
    <row r="928" spans="1:2">
      <c r="A928">
        <v>1488</v>
      </c>
      <c r="B928" t="s">
        <v>923</v>
      </c>
    </row>
    <row r="929" spans="1:2">
      <c r="A929">
        <v>1489</v>
      </c>
      <c r="B929" t="s">
        <v>924</v>
      </c>
    </row>
    <row r="930" spans="1:2">
      <c r="A930">
        <v>1490</v>
      </c>
      <c r="B930" t="s">
        <v>925</v>
      </c>
    </row>
    <row r="931" spans="1:2">
      <c r="A931">
        <v>1491</v>
      </c>
      <c r="B931" t="s">
        <v>926</v>
      </c>
    </row>
    <row r="932" spans="1:2">
      <c r="A932">
        <v>1492</v>
      </c>
      <c r="B932" t="s">
        <v>927</v>
      </c>
    </row>
    <row r="933" spans="1:2">
      <c r="A933">
        <v>1493</v>
      </c>
      <c r="B933" t="s">
        <v>928</v>
      </c>
    </row>
    <row r="934" spans="1:2">
      <c r="A934">
        <v>1494</v>
      </c>
      <c r="B934" t="s">
        <v>929</v>
      </c>
    </row>
    <row r="935" spans="1:2">
      <c r="A935">
        <v>1495</v>
      </c>
      <c r="B935" t="s">
        <v>930</v>
      </c>
    </row>
    <row r="936" spans="1:2">
      <c r="A936">
        <v>1496</v>
      </c>
      <c r="B936" t="s">
        <v>931</v>
      </c>
    </row>
    <row r="937" spans="1:2">
      <c r="A937">
        <v>1497</v>
      </c>
      <c r="B937" t="s">
        <v>932</v>
      </c>
    </row>
    <row r="938" spans="1:2">
      <c r="A938">
        <v>1498</v>
      </c>
      <c r="B938" t="s">
        <v>933</v>
      </c>
    </row>
    <row r="939" spans="1:2">
      <c r="A939">
        <v>1499</v>
      </c>
      <c r="B939" t="s">
        <v>934</v>
      </c>
    </row>
    <row r="940" spans="1:2">
      <c r="A940">
        <v>1500</v>
      </c>
      <c r="B940" t="s">
        <v>935</v>
      </c>
    </row>
    <row r="941" spans="1:2">
      <c r="A941">
        <v>1501</v>
      </c>
      <c r="B941" t="s">
        <v>936</v>
      </c>
    </row>
    <row r="942" spans="1:2">
      <c r="A942">
        <v>1502</v>
      </c>
      <c r="B942" t="s">
        <v>937</v>
      </c>
    </row>
    <row r="943" spans="1:2">
      <c r="A943">
        <v>1503</v>
      </c>
      <c r="B943" t="s">
        <v>938</v>
      </c>
    </row>
    <row r="944" spans="1:2">
      <c r="A944">
        <v>1504</v>
      </c>
      <c r="B944" t="s">
        <v>939</v>
      </c>
    </row>
    <row r="945" spans="1:2">
      <c r="A945">
        <v>1505</v>
      </c>
      <c r="B945" t="s">
        <v>940</v>
      </c>
    </row>
    <row r="946" spans="1:2">
      <c r="A946">
        <v>1506</v>
      </c>
      <c r="B946" t="s">
        <v>941</v>
      </c>
    </row>
    <row r="947" spans="1:2">
      <c r="A947">
        <v>1507</v>
      </c>
      <c r="B947" t="s">
        <v>942</v>
      </c>
    </row>
    <row r="948" spans="1:2">
      <c r="A948">
        <v>1508</v>
      </c>
      <c r="B948" t="s">
        <v>943</v>
      </c>
    </row>
    <row r="949" spans="1:2">
      <c r="A949">
        <v>1509</v>
      </c>
      <c r="B949" t="s">
        <v>944</v>
      </c>
    </row>
    <row r="950" spans="1:2">
      <c r="A950">
        <v>1510</v>
      </c>
      <c r="B950" t="s">
        <v>945</v>
      </c>
    </row>
    <row r="951" spans="1:2">
      <c r="A951">
        <v>1511</v>
      </c>
      <c r="B951" t="s">
        <v>946</v>
      </c>
    </row>
    <row r="952" spans="1:2">
      <c r="A952">
        <v>1512</v>
      </c>
      <c r="B952" t="s">
        <v>947</v>
      </c>
    </row>
    <row r="953" spans="1:2">
      <c r="A953">
        <v>1513</v>
      </c>
      <c r="B953" t="s">
        <v>948</v>
      </c>
    </row>
    <row r="954" spans="1:2">
      <c r="A954">
        <v>1514</v>
      </c>
      <c r="B954" t="s">
        <v>2574</v>
      </c>
    </row>
    <row r="955" spans="1:2">
      <c r="A955">
        <v>1515</v>
      </c>
      <c r="B955" t="s">
        <v>949</v>
      </c>
    </row>
    <row r="956" spans="1:2">
      <c r="A956">
        <v>1516</v>
      </c>
      <c r="B956" t="s">
        <v>950</v>
      </c>
    </row>
    <row r="957" spans="1:2">
      <c r="A957">
        <v>1517</v>
      </c>
      <c r="B957" t="s">
        <v>951</v>
      </c>
    </row>
    <row r="958" spans="1:2">
      <c r="A958">
        <v>1518</v>
      </c>
      <c r="B958" t="s">
        <v>952</v>
      </c>
    </row>
    <row r="959" spans="1:2">
      <c r="A959">
        <v>1519</v>
      </c>
      <c r="B959" t="s">
        <v>953</v>
      </c>
    </row>
    <row r="960" spans="1:2">
      <c r="A960">
        <v>1520</v>
      </c>
      <c r="B960" t="s">
        <v>954</v>
      </c>
    </row>
    <row r="961" spans="1:2">
      <c r="A961">
        <v>1521</v>
      </c>
      <c r="B961" t="s">
        <v>955</v>
      </c>
    </row>
    <row r="962" spans="1:2">
      <c r="A962">
        <v>1522</v>
      </c>
      <c r="B962" t="s">
        <v>956</v>
      </c>
    </row>
    <row r="963" spans="1:2">
      <c r="A963">
        <v>1523</v>
      </c>
      <c r="B963" t="s">
        <v>957</v>
      </c>
    </row>
    <row r="964" spans="1:2">
      <c r="A964">
        <v>1524</v>
      </c>
      <c r="B964" t="s">
        <v>958</v>
      </c>
    </row>
    <row r="965" spans="1:2">
      <c r="A965">
        <v>1525</v>
      </c>
      <c r="B965" t="s">
        <v>959</v>
      </c>
    </row>
    <row r="966" spans="1:2">
      <c r="A966">
        <v>1526</v>
      </c>
      <c r="B966" t="s">
        <v>960</v>
      </c>
    </row>
    <row r="967" spans="1:2">
      <c r="A967">
        <v>1528</v>
      </c>
      <c r="B967" t="s">
        <v>961</v>
      </c>
    </row>
    <row r="968" spans="1:2">
      <c r="A968">
        <v>1529</v>
      </c>
      <c r="B968" t="s">
        <v>962</v>
      </c>
    </row>
    <row r="969" spans="1:2">
      <c r="A969">
        <v>1530</v>
      </c>
      <c r="B969" t="s">
        <v>963</v>
      </c>
    </row>
    <row r="970" spans="1:2">
      <c r="A970">
        <v>1531</v>
      </c>
      <c r="B970" t="s">
        <v>964</v>
      </c>
    </row>
    <row r="971" spans="1:2">
      <c r="A971">
        <v>1532</v>
      </c>
      <c r="B971" t="s">
        <v>965</v>
      </c>
    </row>
    <row r="972" spans="1:2">
      <c r="A972">
        <v>1533</v>
      </c>
      <c r="B972" t="s">
        <v>966</v>
      </c>
    </row>
    <row r="973" spans="1:2">
      <c r="A973">
        <v>1534</v>
      </c>
      <c r="B973" t="s">
        <v>967</v>
      </c>
    </row>
    <row r="974" spans="1:2">
      <c r="A974">
        <v>1535</v>
      </c>
      <c r="B974" t="s">
        <v>968</v>
      </c>
    </row>
    <row r="975" spans="1:2">
      <c r="A975">
        <v>1536</v>
      </c>
      <c r="B975" t="s">
        <v>969</v>
      </c>
    </row>
    <row r="976" spans="1:2">
      <c r="A976">
        <v>1537</v>
      </c>
      <c r="B976" t="s">
        <v>970</v>
      </c>
    </row>
    <row r="977" spans="1:2">
      <c r="A977">
        <v>1538</v>
      </c>
      <c r="B977" t="s">
        <v>971</v>
      </c>
    </row>
    <row r="978" spans="1:2">
      <c r="A978">
        <v>1539</v>
      </c>
      <c r="B978" t="s">
        <v>972</v>
      </c>
    </row>
    <row r="979" spans="1:2">
      <c r="A979">
        <v>1540</v>
      </c>
      <c r="B979" t="s">
        <v>973</v>
      </c>
    </row>
    <row r="980" spans="1:2">
      <c r="A980">
        <v>1541</v>
      </c>
      <c r="B980" t="s">
        <v>974</v>
      </c>
    </row>
    <row r="981" spans="1:2">
      <c r="A981">
        <v>1543</v>
      </c>
      <c r="B981" t="s">
        <v>975</v>
      </c>
    </row>
    <row r="982" spans="1:2">
      <c r="A982">
        <v>1544</v>
      </c>
      <c r="B982" t="s">
        <v>976</v>
      </c>
    </row>
    <row r="983" spans="1:2">
      <c r="A983">
        <v>1545</v>
      </c>
      <c r="B983" t="s">
        <v>977</v>
      </c>
    </row>
    <row r="984" spans="1:2">
      <c r="A984">
        <v>1546</v>
      </c>
      <c r="B984" t="s">
        <v>978</v>
      </c>
    </row>
    <row r="985" spans="1:2">
      <c r="A985">
        <v>1547</v>
      </c>
      <c r="B985" t="s">
        <v>979</v>
      </c>
    </row>
    <row r="986" spans="1:2">
      <c r="A986">
        <v>1548</v>
      </c>
      <c r="B986" t="s">
        <v>980</v>
      </c>
    </row>
    <row r="987" spans="1:2">
      <c r="A987">
        <v>1549</v>
      </c>
      <c r="B987" t="s">
        <v>981</v>
      </c>
    </row>
    <row r="988" spans="1:2">
      <c r="A988">
        <v>1550</v>
      </c>
      <c r="B988" t="s">
        <v>982</v>
      </c>
    </row>
    <row r="989" spans="1:2">
      <c r="A989">
        <v>1552</v>
      </c>
      <c r="B989" t="s">
        <v>983</v>
      </c>
    </row>
    <row r="990" spans="1:2">
      <c r="A990">
        <v>1553</v>
      </c>
      <c r="B990" t="s">
        <v>984</v>
      </c>
    </row>
    <row r="991" spans="1:2">
      <c r="A991">
        <v>1554</v>
      </c>
      <c r="B991" t="s">
        <v>985</v>
      </c>
    </row>
    <row r="992" spans="1:2">
      <c r="A992">
        <v>1555</v>
      </c>
      <c r="B992" t="s">
        <v>986</v>
      </c>
    </row>
    <row r="993" spans="1:2">
      <c r="A993">
        <v>1556</v>
      </c>
      <c r="B993" t="s">
        <v>2575</v>
      </c>
    </row>
    <row r="994" spans="1:2">
      <c r="A994">
        <v>1557</v>
      </c>
      <c r="B994" t="s">
        <v>987</v>
      </c>
    </row>
    <row r="995" spans="1:2">
      <c r="A995">
        <v>1558</v>
      </c>
      <c r="B995" t="s">
        <v>988</v>
      </c>
    </row>
    <row r="996" spans="1:2">
      <c r="A996">
        <v>1559</v>
      </c>
      <c r="B996" t="s">
        <v>989</v>
      </c>
    </row>
    <row r="997" spans="1:2">
      <c r="A997">
        <v>1560</v>
      </c>
      <c r="B997" t="s">
        <v>990</v>
      </c>
    </row>
    <row r="998" spans="1:2">
      <c r="A998">
        <v>1561</v>
      </c>
      <c r="B998" t="s">
        <v>991</v>
      </c>
    </row>
    <row r="999" spans="1:2">
      <c r="A999">
        <v>1562</v>
      </c>
      <c r="B999" t="s">
        <v>992</v>
      </c>
    </row>
    <row r="1000" spans="1:2">
      <c r="A1000">
        <v>1563</v>
      </c>
      <c r="B1000" t="s">
        <v>993</v>
      </c>
    </row>
    <row r="1001" spans="1:2">
      <c r="A1001">
        <v>1564</v>
      </c>
      <c r="B1001" t="s">
        <v>994</v>
      </c>
    </row>
    <row r="1002" spans="1:2">
      <c r="A1002">
        <v>1565</v>
      </c>
      <c r="B1002" t="s">
        <v>995</v>
      </c>
    </row>
    <row r="1003" spans="1:2">
      <c r="A1003">
        <v>1566</v>
      </c>
      <c r="B1003" t="s">
        <v>996</v>
      </c>
    </row>
    <row r="1004" spans="1:2">
      <c r="A1004">
        <v>1567</v>
      </c>
      <c r="B1004" t="s">
        <v>997</v>
      </c>
    </row>
    <row r="1005" spans="1:2">
      <c r="A1005">
        <v>1568</v>
      </c>
      <c r="B1005" t="s">
        <v>998</v>
      </c>
    </row>
    <row r="1006" spans="1:2">
      <c r="A1006">
        <v>1569</v>
      </c>
      <c r="B1006" t="s">
        <v>999</v>
      </c>
    </row>
    <row r="1007" spans="1:2">
      <c r="A1007">
        <v>1570</v>
      </c>
      <c r="B1007" t="s">
        <v>1000</v>
      </c>
    </row>
    <row r="1008" spans="1:2">
      <c r="A1008">
        <v>1571</v>
      </c>
      <c r="B1008" t="s">
        <v>1001</v>
      </c>
    </row>
    <row r="1009" spans="1:2">
      <c r="A1009">
        <v>1572</v>
      </c>
      <c r="B1009" t="s">
        <v>1002</v>
      </c>
    </row>
    <row r="1010" spans="1:2">
      <c r="A1010">
        <v>1573</v>
      </c>
      <c r="B1010" t="s">
        <v>1003</v>
      </c>
    </row>
    <row r="1011" spans="1:2">
      <c r="A1011">
        <v>1574</v>
      </c>
      <c r="B1011" t="s">
        <v>1004</v>
      </c>
    </row>
    <row r="1012" spans="1:2">
      <c r="A1012">
        <v>1575</v>
      </c>
      <c r="B1012" t="s">
        <v>1005</v>
      </c>
    </row>
    <row r="1013" spans="1:2">
      <c r="A1013">
        <v>1576</v>
      </c>
      <c r="B1013" t="s">
        <v>1006</v>
      </c>
    </row>
    <row r="1014" spans="1:2">
      <c r="A1014">
        <v>1577</v>
      </c>
      <c r="B1014" t="s">
        <v>1007</v>
      </c>
    </row>
    <row r="1015" spans="1:2">
      <c r="A1015">
        <v>1578</v>
      </c>
      <c r="B1015" t="s">
        <v>1008</v>
      </c>
    </row>
    <row r="1016" spans="1:2">
      <c r="A1016">
        <v>1579</v>
      </c>
      <c r="B1016" t="s">
        <v>1009</v>
      </c>
    </row>
    <row r="1017" spans="1:2">
      <c r="A1017">
        <v>1580</v>
      </c>
      <c r="B1017" t="s">
        <v>1010</v>
      </c>
    </row>
    <row r="1018" spans="1:2">
      <c r="A1018">
        <v>1581</v>
      </c>
      <c r="B1018" t="s">
        <v>1011</v>
      </c>
    </row>
    <row r="1019" spans="1:2">
      <c r="A1019">
        <v>1582</v>
      </c>
      <c r="B1019" t="s">
        <v>1012</v>
      </c>
    </row>
    <row r="1020" spans="1:2">
      <c r="A1020">
        <v>1584</v>
      </c>
      <c r="B1020" t="s">
        <v>2512</v>
      </c>
    </row>
    <row r="1021" spans="1:2">
      <c r="A1021">
        <v>1585</v>
      </c>
      <c r="B1021" t="s">
        <v>1013</v>
      </c>
    </row>
    <row r="1022" spans="1:2">
      <c r="A1022">
        <v>1587</v>
      </c>
      <c r="B1022" t="s">
        <v>1014</v>
      </c>
    </row>
    <row r="1023" spans="1:2">
      <c r="A1023">
        <v>1588</v>
      </c>
      <c r="B1023" t="s">
        <v>1015</v>
      </c>
    </row>
    <row r="1024" spans="1:2">
      <c r="A1024">
        <v>1589</v>
      </c>
      <c r="B1024" t="s">
        <v>2513</v>
      </c>
    </row>
    <row r="1025" spans="1:2">
      <c r="A1025">
        <v>1592</v>
      </c>
      <c r="B1025" t="s">
        <v>1016</v>
      </c>
    </row>
    <row r="1026" spans="1:2">
      <c r="A1026">
        <v>1593</v>
      </c>
      <c r="B1026" t="s">
        <v>1017</v>
      </c>
    </row>
    <row r="1027" spans="1:2">
      <c r="A1027">
        <v>1594</v>
      </c>
      <c r="B1027" t="s">
        <v>1018</v>
      </c>
    </row>
    <row r="1028" spans="1:2">
      <c r="A1028">
        <v>1595</v>
      </c>
      <c r="B1028" t="s">
        <v>1019</v>
      </c>
    </row>
    <row r="1029" spans="1:2">
      <c r="A1029">
        <v>1605</v>
      </c>
      <c r="B1029" t="s">
        <v>1020</v>
      </c>
    </row>
    <row r="1030" spans="1:2">
      <c r="A1030">
        <v>1606</v>
      </c>
      <c r="B1030" t="s">
        <v>1021</v>
      </c>
    </row>
    <row r="1031" spans="1:2">
      <c r="A1031">
        <v>1607</v>
      </c>
      <c r="B1031" t="s">
        <v>1022</v>
      </c>
    </row>
    <row r="1032" spans="1:2">
      <c r="A1032">
        <v>1608</v>
      </c>
      <c r="B1032" t="s">
        <v>1023</v>
      </c>
    </row>
    <row r="1033" spans="1:2">
      <c r="A1033">
        <v>1611</v>
      </c>
      <c r="B1033" t="s">
        <v>1024</v>
      </c>
    </row>
    <row r="1034" spans="1:2">
      <c r="A1034">
        <v>1613</v>
      </c>
      <c r="B1034" t="s">
        <v>1025</v>
      </c>
    </row>
    <row r="1035" spans="1:2">
      <c r="A1035">
        <v>1616</v>
      </c>
      <c r="B1035" t="s">
        <v>2514</v>
      </c>
    </row>
    <row r="1036" spans="1:2">
      <c r="A1036">
        <v>1617</v>
      </c>
      <c r="B1036" t="s">
        <v>2515</v>
      </c>
    </row>
    <row r="1037" spans="1:2">
      <c r="A1037">
        <v>1618</v>
      </c>
      <c r="B1037" t="s">
        <v>2516</v>
      </c>
    </row>
    <row r="1038" spans="1:2">
      <c r="A1038">
        <v>1619</v>
      </c>
      <c r="B1038" t="s">
        <v>2517</v>
      </c>
    </row>
    <row r="1039" spans="1:2">
      <c r="A1039">
        <v>1625</v>
      </c>
      <c r="B1039" t="s">
        <v>1026</v>
      </c>
    </row>
    <row r="1040" spans="1:2">
      <c r="A1040">
        <v>1627</v>
      </c>
      <c r="B1040" t="s">
        <v>1027</v>
      </c>
    </row>
    <row r="1041" spans="1:2">
      <c r="A1041">
        <v>1630</v>
      </c>
      <c r="B1041" t="s">
        <v>1028</v>
      </c>
    </row>
    <row r="1042" spans="1:2">
      <c r="A1042">
        <v>1631</v>
      </c>
      <c r="B1042" t="s">
        <v>2518</v>
      </c>
    </row>
    <row r="1043" spans="1:2">
      <c r="A1043">
        <v>1633</v>
      </c>
      <c r="B1043" t="s">
        <v>1029</v>
      </c>
    </row>
    <row r="1044" spans="1:2">
      <c r="A1044">
        <v>1634</v>
      </c>
      <c r="B1044" t="s">
        <v>1030</v>
      </c>
    </row>
    <row r="1045" spans="1:2">
      <c r="A1045">
        <v>1636</v>
      </c>
      <c r="B1045" t="s">
        <v>1031</v>
      </c>
    </row>
    <row r="1046" spans="1:2">
      <c r="A1046">
        <v>1638</v>
      </c>
      <c r="B1046" t="s">
        <v>1032</v>
      </c>
    </row>
    <row r="1047" spans="1:2">
      <c r="A1047">
        <v>1641</v>
      </c>
      <c r="B1047" t="s">
        <v>1033</v>
      </c>
    </row>
    <row r="1048" spans="1:2">
      <c r="A1048">
        <v>1643</v>
      </c>
      <c r="B1048" t="s">
        <v>1034</v>
      </c>
    </row>
    <row r="1049" spans="1:2">
      <c r="A1049">
        <v>1645</v>
      </c>
      <c r="B1049" t="s">
        <v>1035</v>
      </c>
    </row>
    <row r="1050" spans="1:2">
      <c r="A1050">
        <v>1646</v>
      </c>
      <c r="B1050" t="s">
        <v>1036</v>
      </c>
    </row>
    <row r="1051" spans="1:2">
      <c r="A1051">
        <v>1647</v>
      </c>
      <c r="B1051" t="s">
        <v>1037</v>
      </c>
    </row>
    <row r="1052" spans="1:2">
      <c r="A1052">
        <v>1648</v>
      </c>
      <c r="B1052" t="s">
        <v>1038</v>
      </c>
    </row>
    <row r="1053" spans="1:2">
      <c r="A1053">
        <v>1650</v>
      </c>
      <c r="B1053" t="s">
        <v>1039</v>
      </c>
    </row>
    <row r="1054" spans="1:2">
      <c r="A1054">
        <v>1651</v>
      </c>
      <c r="B1054" t="s">
        <v>2519</v>
      </c>
    </row>
    <row r="1055" spans="1:2">
      <c r="A1055">
        <v>1654</v>
      </c>
      <c r="B1055" t="s">
        <v>1040</v>
      </c>
    </row>
    <row r="1056" spans="1:2">
      <c r="A1056">
        <v>1655</v>
      </c>
      <c r="B1056" t="s">
        <v>1041</v>
      </c>
    </row>
    <row r="1057" spans="1:2">
      <c r="A1057">
        <v>1657</v>
      </c>
      <c r="B1057" t="s">
        <v>1042</v>
      </c>
    </row>
    <row r="1058" spans="1:2">
      <c r="A1058">
        <v>1658</v>
      </c>
      <c r="B1058" t="s">
        <v>1043</v>
      </c>
    </row>
    <row r="1059" spans="1:2">
      <c r="A1059">
        <v>1659</v>
      </c>
      <c r="B1059" t="s">
        <v>1044</v>
      </c>
    </row>
    <row r="1060" spans="1:2">
      <c r="A1060">
        <v>1660</v>
      </c>
      <c r="B1060" t="s">
        <v>1045</v>
      </c>
    </row>
    <row r="1061" spans="1:2">
      <c r="A1061">
        <v>1661</v>
      </c>
      <c r="B1061" t="s">
        <v>1046</v>
      </c>
    </row>
    <row r="1062" spans="1:2">
      <c r="A1062">
        <v>1662</v>
      </c>
      <c r="B1062" t="s">
        <v>1047</v>
      </c>
    </row>
    <row r="1063" spans="1:2">
      <c r="A1063">
        <v>1663</v>
      </c>
      <c r="B1063" t="s">
        <v>1048</v>
      </c>
    </row>
    <row r="1064" spans="1:2">
      <c r="A1064">
        <v>1666</v>
      </c>
      <c r="B1064" t="s">
        <v>1049</v>
      </c>
    </row>
    <row r="1065" spans="1:2">
      <c r="A1065">
        <v>1667</v>
      </c>
      <c r="B1065" t="s">
        <v>1050</v>
      </c>
    </row>
    <row r="1066" spans="1:2">
      <c r="A1066">
        <v>1668</v>
      </c>
      <c r="B1066" t="s">
        <v>1051</v>
      </c>
    </row>
    <row r="1067" spans="1:2">
      <c r="A1067">
        <v>1669</v>
      </c>
      <c r="B1067" t="s">
        <v>1052</v>
      </c>
    </row>
    <row r="1068" spans="1:2">
      <c r="A1068">
        <v>1670</v>
      </c>
      <c r="B1068" t="s">
        <v>2520</v>
      </c>
    </row>
    <row r="1069" spans="1:2">
      <c r="A1069">
        <v>1672</v>
      </c>
      <c r="B1069" t="s">
        <v>2521</v>
      </c>
    </row>
    <row r="1070" spans="1:2">
      <c r="A1070">
        <v>1673</v>
      </c>
      <c r="B1070" t="s">
        <v>2522</v>
      </c>
    </row>
    <row r="1071" spans="1:2">
      <c r="A1071">
        <v>1674</v>
      </c>
      <c r="B1071" t="s">
        <v>2523</v>
      </c>
    </row>
    <row r="1072" spans="1:2">
      <c r="A1072">
        <v>1675</v>
      </c>
      <c r="B1072" t="s">
        <v>1053</v>
      </c>
    </row>
    <row r="1073" spans="1:2">
      <c r="A1073">
        <v>1676</v>
      </c>
      <c r="B1073" t="s">
        <v>1054</v>
      </c>
    </row>
    <row r="1074" spans="1:2">
      <c r="A1074">
        <v>1677</v>
      </c>
      <c r="B1074" t="s">
        <v>1055</v>
      </c>
    </row>
    <row r="1075" spans="1:2">
      <c r="A1075">
        <v>1678</v>
      </c>
      <c r="B1075" t="s">
        <v>1056</v>
      </c>
    </row>
    <row r="1076" spans="1:2">
      <c r="A1076">
        <v>1679</v>
      </c>
      <c r="B1076" t="s">
        <v>1057</v>
      </c>
    </row>
    <row r="1077" spans="1:2">
      <c r="A1077">
        <v>1680</v>
      </c>
      <c r="B1077" t="s">
        <v>1058</v>
      </c>
    </row>
    <row r="1078" spans="1:2">
      <c r="A1078">
        <v>1681</v>
      </c>
      <c r="B1078" t="s">
        <v>1059</v>
      </c>
    </row>
    <row r="1079" spans="1:2">
      <c r="A1079">
        <v>1682</v>
      </c>
      <c r="B1079" t="s">
        <v>1060</v>
      </c>
    </row>
    <row r="1080" spans="1:2">
      <c r="A1080">
        <v>1683</v>
      </c>
      <c r="B1080" t="s">
        <v>1061</v>
      </c>
    </row>
    <row r="1081" spans="1:2">
      <c r="A1081">
        <v>1684</v>
      </c>
      <c r="B1081" t="s">
        <v>1062</v>
      </c>
    </row>
    <row r="1082" spans="1:2">
      <c r="A1082">
        <v>1686</v>
      </c>
      <c r="B1082" t="s">
        <v>1063</v>
      </c>
    </row>
    <row r="1083" spans="1:2">
      <c r="A1083">
        <v>1687</v>
      </c>
      <c r="B1083" t="s">
        <v>1064</v>
      </c>
    </row>
    <row r="1084" spans="1:2">
      <c r="A1084">
        <v>1688</v>
      </c>
      <c r="B1084" t="s">
        <v>1065</v>
      </c>
    </row>
    <row r="1085" spans="1:2">
      <c r="A1085">
        <v>1689</v>
      </c>
      <c r="B1085" t="s">
        <v>1066</v>
      </c>
    </row>
    <row r="1086" spans="1:2">
      <c r="A1086">
        <v>1691</v>
      </c>
      <c r="B1086" t="s">
        <v>1067</v>
      </c>
    </row>
    <row r="1087" spans="1:2">
      <c r="A1087">
        <v>1693</v>
      </c>
      <c r="B1087" t="s">
        <v>1068</v>
      </c>
    </row>
    <row r="1088" spans="1:2">
      <c r="A1088">
        <v>1694</v>
      </c>
      <c r="B1088" t="s">
        <v>1069</v>
      </c>
    </row>
    <row r="1089" spans="1:2">
      <c r="A1089">
        <v>1695</v>
      </c>
      <c r="B1089" t="s">
        <v>1070</v>
      </c>
    </row>
    <row r="1090" spans="1:2">
      <c r="A1090">
        <v>1696</v>
      </c>
      <c r="B1090" t="s">
        <v>2524</v>
      </c>
    </row>
    <row r="1091" spans="1:2">
      <c r="A1091">
        <v>1697</v>
      </c>
      <c r="B1091" t="s">
        <v>1071</v>
      </c>
    </row>
    <row r="1092" spans="1:2">
      <c r="A1092">
        <v>1698</v>
      </c>
      <c r="B1092" t="s">
        <v>1072</v>
      </c>
    </row>
    <row r="1093" spans="1:2">
      <c r="A1093">
        <v>1699</v>
      </c>
      <c r="B1093" t="s">
        <v>1073</v>
      </c>
    </row>
    <row r="1094" spans="1:2">
      <c r="A1094">
        <v>1700</v>
      </c>
      <c r="B1094" t="s">
        <v>1074</v>
      </c>
    </row>
    <row r="1095" spans="1:2">
      <c r="A1095">
        <v>1701</v>
      </c>
      <c r="B1095" t="s">
        <v>1075</v>
      </c>
    </row>
    <row r="1096" spans="1:2">
      <c r="A1096">
        <v>1702</v>
      </c>
      <c r="B1096" t="s">
        <v>1076</v>
      </c>
    </row>
    <row r="1097" spans="1:2">
      <c r="A1097">
        <v>1704</v>
      </c>
      <c r="B1097" t="s">
        <v>1077</v>
      </c>
    </row>
    <row r="1098" spans="1:2">
      <c r="A1098">
        <v>1705</v>
      </c>
      <c r="B1098" t="s">
        <v>1078</v>
      </c>
    </row>
    <row r="1099" spans="1:2">
      <c r="A1099">
        <v>1706</v>
      </c>
      <c r="B1099" t="s">
        <v>1079</v>
      </c>
    </row>
    <row r="1100" spans="1:2">
      <c r="A1100">
        <v>1707</v>
      </c>
      <c r="B1100" t="s">
        <v>1080</v>
      </c>
    </row>
    <row r="1101" spans="1:2">
      <c r="A1101">
        <v>1708</v>
      </c>
      <c r="B1101" t="s">
        <v>1081</v>
      </c>
    </row>
    <row r="1102" spans="1:2">
      <c r="A1102">
        <v>1709</v>
      </c>
      <c r="B1102" t="s">
        <v>1082</v>
      </c>
    </row>
    <row r="1103" spans="1:2">
      <c r="A1103">
        <v>1710</v>
      </c>
      <c r="B1103" t="s">
        <v>1083</v>
      </c>
    </row>
    <row r="1104" spans="1:2">
      <c r="A1104">
        <v>1711</v>
      </c>
      <c r="B1104" t="s">
        <v>1084</v>
      </c>
    </row>
    <row r="1105" spans="1:2">
      <c r="A1105">
        <v>1713</v>
      </c>
      <c r="B1105" t="s">
        <v>1085</v>
      </c>
    </row>
    <row r="1106" spans="1:2">
      <c r="A1106">
        <v>1715</v>
      </c>
      <c r="B1106" t="s">
        <v>1086</v>
      </c>
    </row>
    <row r="1107" spans="1:2">
      <c r="A1107">
        <v>1716</v>
      </c>
      <c r="B1107" t="s">
        <v>1087</v>
      </c>
    </row>
    <row r="1108" spans="1:2">
      <c r="A1108">
        <v>1717</v>
      </c>
      <c r="B1108" t="s">
        <v>1088</v>
      </c>
    </row>
    <row r="1109" spans="1:2">
      <c r="A1109">
        <v>1718</v>
      </c>
      <c r="B1109" t="s">
        <v>2525</v>
      </c>
    </row>
    <row r="1110" spans="1:2">
      <c r="A1110">
        <v>1719</v>
      </c>
      <c r="B1110" t="s">
        <v>1089</v>
      </c>
    </row>
    <row r="1111" spans="1:2">
      <c r="A1111">
        <v>1720</v>
      </c>
      <c r="B1111" t="s">
        <v>1090</v>
      </c>
    </row>
    <row r="1112" spans="1:2">
      <c r="A1112">
        <v>1721</v>
      </c>
      <c r="B1112" t="s">
        <v>1091</v>
      </c>
    </row>
    <row r="1113" spans="1:2">
      <c r="A1113">
        <v>1722</v>
      </c>
      <c r="B1113" t="s">
        <v>1092</v>
      </c>
    </row>
    <row r="1114" spans="1:2">
      <c r="A1114">
        <v>1723</v>
      </c>
      <c r="B1114" t="s">
        <v>1093</v>
      </c>
    </row>
    <row r="1115" spans="1:2">
      <c r="A1115">
        <v>1724</v>
      </c>
      <c r="B1115" t="s">
        <v>1094</v>
      </c>
    </row>
    <row r="1116" spans="1:2">
      <c r="A1116">
        <v>1725</v>
      </c>
      <c r="B1116" t="s">
        <v>1095</v>
      </c>
    </row>
    <row r="1117" spans="1:2">
      <c r="A1117">
        <v>1726</v>
      </c>
      <c r="B1117" t="s">
        <v>1096</v>
      </c>
    </row>
    <row r="1118" spans="1:2">
      <c r="A1118">
        <v>1727</v>
      </c>
      <c r="B1118" t="s">
        <v>1097</v>
      </c>
    </row>
    <row r="1119" spans="1:2">
      <c r="A1119">
        <v>1728</v>
      </c>
      <c r="B1119" t="s">
        <v>1098</v>
      </c>
    </row>
    <row r="1120" spans="1:2">
      <c r="A1120">
        <v>1729</v>
      </c>
      <c r="B1120" t="s">
        <v>1099</v>
      </c>
    </row>
    <row r="1121" spans="1:2">
      <c r="A1121">
        <v>1730</v>
      </c>
      <c r="B1121" t="s">
        <v>1100</v>
      </c>
    </row>
    <row r="1122" spans="1:2">
      <c r="A1122">
        <v>1731</v>
      </c>
      <c r="B1122" t="s">
        <v>1101</v>
      </c>
    </row>
    <row r="1123" spans="1:2">
      <c r="A1123">
        <v>1732</v>
      </c>
      <c r="B1123" t="s">
        <v>1102</v>
      </c>
    </row>
    <row r="1124" spans="1:2">
      <c r="A1124">
        <v>1733</v>
      </c>
      <c r="B1124" t="s">
        <v>1103</v>
      </c>
    </row>
    <row r="1125" spans="1:2">
      <c r="A1125">
        <v>1735</v>
      </c>
      <c r="B1125" t="s">
        <v>1104</v>
      </c>
    </row>
    <row r="1126" spans="1:2">
      <c r="A1126">
        <v>1736</v>
      </c>
      <c r="B1126" t="s">
        <v>1105</v>
      </c>
    </row>
    <row r="1127" spans="1:2">
      <c r="A1127">
        <v>1737</v>
      </c>
      <c r="B1127" t="s">
        <v>1106</v>
      </c>
    </row>
    <row r="1128" spans="1:2">
      <c r="A1128">
        <v>1738</v>
      </c>
      <c r="B1128" t="s">
        <v>1107</v>
      </c>
    </row>
    <row r="1129" spans="1:2">
      <c r="A1129">
        <v>1739</v>
      </c>
      <c r="B1129" t="s">
        <v>1108</v>
      </c>
    </row>
    <row r="1130" spans="1:2">
      <c r="A1130">
        <v>1740</v>
      </c>
      <c r="B1130" t="s">
        <v>1109</v>
      </c>
    </row>
    <row r="1131" spans="1:2">
      <c r="A1131">
        <v>1741</v>
      </c>
      <c r="B1131" t="s">
        <v>1110</v>
      </c>
    </row>
    <row r="1132" spans="1:2">
      <c r="A1132">
        <v>1744</v>
      </c>
      <c r="B1132" t="s">
        <v>1111</v>
      </c>
    </row>
    <row r="1133" spans="1:2">
      <c r="A1133">
        <v>1745</v>
      </c>
      <c r="B1133" t="s">
        <v>1112</v>
      </c>
    </row>
    <row r="1134" spans="1:2">
      <c r="A1134">
        <v>1746</v>
      </c>
      <c r="B1134" t="s">
        <v>1113</v>
      </c>
    </row>
    <row r="1135" spans="1:2">
      <c r="A1135">
        <v>1747</v>
      </c>
      <c r="B1135" t="s">
        <v>1114</v>
      </c>
    </row>
    <row r="1136" spans="1:2">
      <c r="A1136">
        <v>1748</v>
      </c>
      <c r="B1136" t="s">
        <v>2526</v>
      </c>
    </row>
    <row r="1137" spans="1:2">
      <c r="A1137">
        <v>1749</v>
      </c>
      <c r="B1137" t="s">
        <v>1115</v>
      </c>
    </row>
    <row r="1138" spans="1:2">
      <c r="A1138">
        <v>1750</v>
      </c>
      <c r="B1138" t="s">
        <v>1116</v>
      </c>
    </row>
    <row r="1139" spans="1:2">
      <c r="A1139">
        <v>1751</v>
      </c>
      <c r="B1139" t="s">
        <v>1117</v>
      </c>
    </row>
    <row r="1140" spans="1:2">
      <c r="A1140">
        <v>1752</v>
      </c>
      <c r="B1140" t="s">
        <v>1118</v>
      </c>
    </row>
    <row r="1141" spans="1:2">
      <c r="A1141">
        <v>1753</v>
      </c>
      <c r="B1141" t="s">
        <v>1119</v>
      </c>
    </row>
    <row r="1142" spans="1:2">
      <c r="A1142">
        <v>1754</v>
      </c>
      <c r="B1142" t="s">
        <v>1120</v>
      </c>
    </row>
    <row r="1143" spans="1:2">
      <c r="A1143">
        <v>1755</v>
      </c>
      <c r="B1143" t="s">
        <v>1121</v>
      </c>
    </row>
    <row r="1144" spans="1:2">
      <c r="A1144">
        <v>1756</v>
      </c>
      <c r="B1144" t="s">
        <v>1122</v>
      </c>
    </row>
    <row r="1145" spans="1:2">
      <c r="A1145">
        <v>1757</v>
      </c>
      <c r="B1145" t="s">
        <v>1123</v>
      </c>
    </row>
    <row r="1146" spans="1:2">
      <c r="A1146">
        <v>1758</v>
      </c>
      <c r="B1146" t="s">
        <v>1124</v>
      </c>
    </row>
    <row r="1147" spans="1:2">
      <c r="A1147">
        <v>1759</v>
      </c>
      <c r="B1147" t="s">
        <v>1125</v>
      </c>
    </row>
    <row r="1148" spans="1:2">
      <c r="A1148">
        <v>1760</v>
      </c>
      <c r="B1148" t="s">
        <v>1126</v>
      </c>
    </row>
    <row r="1149" spans="1:2">
      <c r="A1149">
        <v>1761</v>
      </c>
      <c r="B1149" t="s">
        <v>1127</v>
      </c>
    </row>
    <row r="1150" spans="1:2">
      <c r="A1150">
        <v>1762</v>
      </c>
      <c r="B1150" t="s">
        <v>2576</v>
      </c>
    </row>
    <row r="1151" spans="1:2">
      <c r="A1151">
        <v>1763</v>
      </c>
      <c r="B1151" t="s">
        <v>1128</v>
      </c>
    </row>
    <row r="1152" spans="1:2">
      <c r="A1152">
        <v>1764</v>
      </c>
      <c r="B1152" t="s">
        <v>1129</v>
      </c>
    </row>
    <row r="1153" spans="1:2">
      <c r="A1153">
        <v>1765</v>
      </c>
      <c r="B1153" t="s">
        <v>1130</v>
      </c>
    </row>
    <row r="1154" spans="1:2">
      <c r="A1154">
        <v>1766</v>
      </c>
      <c r="B1154" t="s">
        <v>1131</v>
      </c>
    </row>
    <row r="1155" spans="1:2">
      <c r="A1155">
        <v>1770</v>
      </c>
      <c r="B1155" t="s">
        <v>1132</v>
      </c>
    </row>
    <row r="1156" spans="1:2">
      <c r="A1156">
        <v>1771</v>
      </c>
      <c r="B1156" t="s">
        <v>1133</v>
      </c>
    </row>
    <row r="1157" spans="1:2">
      <c r="A1157">
        <v>1772</v>
      </c>
      <c r="B1157" t="s">
        <v>1134</v>
      </c>
    </row>
    <row r="1158" spans="1:2">
      <c r="A1158">
        <v>1773</v>
      </c>
      <c r="B1158" t="s">
        <v>2527</v>
      </c>
    </row>
    <row r="1159" spans="1:2">
      <c r="A1159">
        <v>1775</v>
      </c>
      <c r="B1159" t="s">
        <v>1135</v>
      </c>
    </row>
    <row r="1160" spans="1:2">
      <c r="A1160">
        <v>1776</v>
      </c>
      <c r="B1160" t="s">
        <v>1136</v>
      </c>
    </row>
    <row r="1161" spans="1:2">
      <c r="A1161">
        <v>1777</v>
      </c>
      <c r="B1161" t="s">
        <v>1137</v>
      </c>
    </row>
    <row r="1162" spans="1:2">
      <c r="A1162">
        <v>1778</v>
      </c>
      <c r="B1162" t="s">
        <v>1138</v>
      </c>
    </row>
    <row r="1163" spans="1:2">
      <c r="A1163">
        <v>1779</v>
      </c>
      <c r="B1163" t="s">
        <v>1139</v>
      </c>
    </row>
    <row r="1164" spans="1:2">
      <c r="A1164">
        <v>1780</v>
      </c>
      <c r="B1164" t="s">
        <v>1140</v>
      </c>
    </row>
    <row r="1165" spans="1:2">
      <c r="A1165">
        <v>1781</v>
      </c>
      <c r="B1165" t="s">
        <v>1141</v>
      </c>
    </row>
    <row r="1166" spans="1:2">
      <c r="A1166">
        <v>1782</v>
      </c>
      <c r="B1166" t="s">
        <v>1142</v>
      </c>
    </row>
    <row r="1167" spans="1:2">
      <c r="A1167">
        <v>1783</v>
      </c>
      <c r="B1167" t="s">
        <v>1143</v>
      </c>
    </row>
    <row r="1168" spans="1:2">
      <c r="A1168">
        <v>1784</v>
      </c>
      <c r="B1168" t="s">
        <v>1144</v>
      </c>
    </row>
    <row r="1169" spans="1:2">
      <c r="A1169">
        <v>1785</v>
      </c>
      <c r="B1169" t="s">
        <v>1145</v>
      </c>
    </row>
    <row r="1170" spans="1:2">
      <c r="A1170">
        <v>1786</v>
      </c>
      <c r="B1170" t="s">
        <v>1146</v>
      </c>
    </row>
    <row r="1171" spans="1:2">
      <c r="A1171">
        <v>1787</v>
      </c>
      <c r="B1171" t="s">
        <v>1147</v>
      </c>
    </row>
    <row r="1172" spans="1:2">
      <c r="A1172">
        <v>1788</v>
      </c>
      <c r="B1172" t="s">
        <v>1148</v>
      </c>
    </row>
    <row r="1173" spans="1:2">
      <c r="A1173">
        <v>1789</v>
      </c>
      <c r="B1173" t="s">
        <v>1149</v>
      </c>
    </row>
    <row r="1174" spans="1:2">
      <c r="A1174">
        <v>1790</v>
      </c>
      <c r="B1174" t="s">
        <v>1150</v>
      </c>
    </row>
    <row r="1175" spans="1:2">
      <c r="A1175">
        <v>1791</v>
      </c>
      <c r="B1175" t="s">
        <v>1151</v>
      </c>
    </row>
    <row r="1176" spans="1:2">
      <c r="A1176">
        <v>1792</v>
      </c>
      <c r="B1176" t="s">
        <v>1152</v>
      </c>
    </row>
    <row r="1177" spans="1:2">
      <c r="A1177">
        <v>1793</v>
      </c>
      <c r="B1177" t="s">
        <v>1153</v>
      </c>
    </row>
    <row r="1178" spans="1:2">
      <c r="A1178">
        <v>1794</v>
      </c>
      <c r="B1178" t="s">
        <v>1154</v>
      </c>
    </row>
    <row r="1179" spans="1:2">
      <c r="A1179">
        <v>1796</v>
      </c>
      <c r="B1179" t="s">
        <v>1155</v>
      </c>
    </row>
    <row r="1180" spans="1:2">
      <c r="A1180">
        <v>1797</v>
      </c>
      <c r="B1180" t="s">
        <v>1156</v>
      </c>
    </row>
    <row r="1181" spans="1:2">
      <c r="A1181">
        <v>1798</v>
      </c>
      <c r="B1181" t="s">
        <v>1157</v>
      </c>
    </row>
    <row r="1182" spans="1:2">
      <c r="A1182">
        <v>1800</v>
      </c>
      <c r="B1182" t="s">
        <v>1158</v>
      </c>
    </row>
    <row r="1183" spans="1:2">
      <c r="A1183">
        <v>1805</v>
      </c>
      <c r="B1183" t="s">
        <v>1159</v>
      </c>
    </row>
    <row r="1184" spans="1:2">
      <c r="A1184">
        <v>1806</v>
      </c>
      <c r="B1184" t="s">
        <v>1160</v>
      </c>
    </row>
    <row r="1185" spans="1:2">
      <c r="A1185">
        <v>1808</v>
      </c>
      <c r="B1185" t="s">
        <v>1161</v>
      </c>
    </row>
    <row r="1186" spans="1:2">
      <c r="A1186">
        <v>1809</v>
      </c>
      <c r="B1186" t="s">
        <v>1162</v>
      </c>
    </row>
    <row r="1187" spans="1:2">
      <c r="A1187">
        <v>1811</v>
      </c>
      <c r="B1187" t="s">
        <v>2528</v>
      </c>
    </row>
    <row r="1188" spans="1:2">
      <c r="A1188">
        <v>1812</v>
      </c>
      <c r="B1188" t="s">
        <v>1163</v>
      </c>
    </row>
    <row r="1189" spans="1:2">
      <c r="A1189">
        <v>1813</v>
      </c>
      <c r="B1189" t="s">
        <v>1164</v>
      </c>
    </row>
    <row r="1190" spans="1:2">
      <c r="A1190">
        <v>1814</v>
      </c>
      <c r="B1190" t="s">
        <v>1165</v>
      </c>
    </row>
    <row r="1191" spans="1:2">
      <c r="A1191">
        <v>1815</v>
      </c>
      <c r="B1191" t="s">
        <v>1166</v>
      </c>
    </row>
    <row r="1192" spans="1:2">
      <c r="A1192">
        <v>1818</v>
      </c>
      <c r="B1192" t="s">
        <v>1167</v>
      </c>
    </row>
    <row r="1193" spans="1:2">
      <c r="A1193">
        <v>1819</v>
      </c>
      <c r="B1193" t="s">
        <v>1168</v>
      </c>
    </row>
    <row r="1194" spans="1:2">
      <c r="A1194">
        <v>1820</v>
      </c>
      <c r="B1194" t="s">
        <v>1169</v>
      </c>
    </row>
    <row r="1195" spans="1:2">
      <c r="A1195">
        <v>1821</v>
      </c>
      <c r="B1195" t="s">
        <v>1170</v>
      </c>
    </row>
    <row r="1196" spans="1:2">
      <c r="A1196">
        <v>1823</v>
      </c>
      <c r="B1196" t="s">
        <v>1171</v>
      </c>
    </row>
    <row r="1197" spans="1:2">
      <c r="A1197">
        <v>1824</v>
      </c>
      <c r="B1197" t="s">
        <v>1172</v>
      </c>
    </row>
    <row r="1198" spans="1:2">
      <c r="A1198">
        <v>1825</v>
      </c>
      <c r="B1198" t="s">
        <v>1173</v>
      </c>
    </row>
    <row r="1199" spans="1:2">
      <c r="A1199">
        <v>1826</v>
      </c>
      <c r="B1199" t="s">
        <v>1174</v>
      </c>
    </row>
    <row r="1200" spans="1:2">
      <c r="A1200">
        <v>1827</v>
      </c>
      <c r="B1200" t="s">
        <v>1175</v>
      </c>
    </row>
    <row r="1201" spans="1:2">
      <c r="A1201">
        <v>1829</v>
      </c>
      <c r="B1201" t="s">
        <v>1176</v>
      </c>
    </row>
    <row r="1202" spans="1:2">
      <c r="A1202">
        <v>1832</v>
      </c>
      <c r="B1202" t="s">
        <v>1177</v>
      </c>
    </row>
    <row r="1203" spans="1:2">
      <c r="A1203">
        <v>1833</v>
      </c>
      <c r="B1203" t="s">
        <v>1178</v>
      </c>
    </row>
    <row r="1204" spans="1:2">
      <c r="A1204">
        <v>1834</v>
      </c>
      <c r="B1204" t="s">
        <v>1179</v>
      </c>
    </row>
    <row r="1205" spans="1:2">
      <c r="A1205">
        <v>1835</v>
      </c>
      <c r="B1205" t="s">
        <v>1180</v>
      </c>
    </row>
    <row r="1206" spans="1:2">
      <c r="A1206">
        <v>1836</v>
      </c>
      <c r="B1206" t="s">
        <v>1181</v>
      </c>
    </row>
    <row r="1207" spans="1:2">
      <c r="A1207">
        <v>1837</v>
      </c>
      <c r="B1207" t="s">
        <v>1182</v>
      </c>
    </row>
    <row r="1208" spans="1:2">
      <c r="A1208">
        <v>1838</v>
      </c>
      <c r="B1208" t="s">
        <v>1183</v>
      </c>
    </row>
    <row r="1209" spans="1:2">
      <c r="A1209">
        <v>1841</v>
      </c>
      <c r="B1209" t="s">
        <v>1184</v>
      </c>
    </row>
    <row r="1210" spans="1:2">
      <c r="A1210">
        <v>1842</v>
      </c>
      <c r="B1210" t="s">
        <v>1185</v>
      </c>
    </row>
    <row r="1211" spans="1:2">
      <c r="A1211">
        <v>1843</v>
      </c>
      <c r="B1211" t="s">
        <v>1186</v>
      </c>
    </row>
    <row r="1212" spans="1:2">
      <c r="A1212">
        <v>1844</v>
      </c>
      <c r="B1212" t="s">
        <v>1187</v>
      </c>
    </row>
    <row r="1213" spans="1:2">
      <c r="A1213">
        <v>1845</v>
      </c>
      <c r="B1213" t="s">
        <v>1188</v>
      </c>
    </row>
    <row r="1214" spans="1:2">
      <c r="A1214">
        <v>1846</v>
      </c>
      <c r="B1214" t="s">
        <v>1189</v>
      </c>
    </row>
    <row r="1215" spans="1:2">
      <c r="A1215">
        <v>1847</v>
      </c>
      <c r="B1215" t="s">
        <v>2577</v>
      </c>
    </row>
    <row r="1216" spans="1:2">
      <c r="A1216">
        <v>1849</v>
      </c>
      <c r="B1216" t="s">
        <v>1190</v>
      </c>
    </row>
    <row r="1217" spans="1:2">
      <c r="A1217">
        <v>1850</v>
      </c>
      <c r="B1217" t="s">
        <v>1191</v>
      </c>
    </row>
    <row r="1218" spans="1:2">
      <c r="A1218">
        <v>1851</v>
      </c>
      <c r="B1218" t="s">
        <v>1192</v>
      </c>
    </row>
    <row r="1219" spans="1:2">
      <c r="A1219">
        <v>1852</v>
      </c>
      <c r="B1219" t="s">
        <v>1193</v>
      </c>
    </row>
    <row r="1220" spans="1:2">
      <c r="A1220">
        <v>1853</v>
      </c>
      <c r="B1220" t="s">
        <v>1194</v>
      </c>
    </row>
    <row r="1221" spans="1:2">
      <c r="A1221">
        <v>1854</v>
      </c>
      <c r="B1221" t="s">
        <v>1195</v>
      </c>
    </row>
    <row r="1222" spans="1:2">
      <c r="A1222">
        <v>1855</v>
      </c>
      <c r="B1222" t="s">
        <v>1196</v>
      </c>
    </row>
    <row r="1223" spans="1:2">
      <c r="A1223">
        <v>1856</v>
      </c>
      <c r="B1223" t="s">
        <v>1197</v>
      </c>
    </row>
    <row r="1224" spans="1:2">
      <c r="A1224">
        <v>1857</v>
      </c>
      <c r="B1224" t="s">
        <v>1198</v>
      </c>
    </row>
    <row r="1225" spans="1:2">
      <c r="A1225">
        <v>1858</v>
      </c>
      <c r="B1225" t="s">
        <v>1199</v>
      </c>
    </row>
    <row r="1226" spans="1:2">
      <c r="A1226">
        <v>1860</v>
      </c>
      <c r="B1226" t="s">
        <v>1200</v>
      </c>
    </row>
    <row r="1227" spans="1:2">
      <c r="A1227">
        <v>1861</v>
      </c>
      <c r="B1227" t="s">
        <v>1201</v>
      </c>
    </row>
    <row r="1228" spans="1:2">
      <c r="A1228">
        <v>1862</v>
      </c>
      <c r="B1228" t="s">
        <v>1202</v>
      </c>
    </row>
    <row r="1229" spans="1:2">
      <c r="A1229">
        <v>1863</v>
      </c>
      <c r="B1229" t="s">
        <v>1203</v>
      </c>
    </row>
    <row r="1230" spans="1:2">
      <c r="A1230">
        <v>1865</v>
      </c>
      <c r="B1230" t="s">
        <v>1204</v>
      </c>
    </row>
    <row r="1231" spans="1:2">
      <c r="A1231">
        <v>1866</v>
      </c>
      <c r="B1231" t="s">
        <v>1205</v>
      </c>
    </row>
    <row r="1232" spans="1:2">
      <c r="A1232">
        <v>1867</v>
      </c>
      <c r="B1232" t="s">
        <v>1206</v>
      </c>
    </row>
    <row r="1233" spans="1:2">
      <c r="A1233">
        <v>1869</v>
      </c>
      <c r="B1233" t="s">
        <v>1207</v>
      </c>
    </row>
    <row r="1234" spans="1:2">
      <c r="A1234">
        <v>1870</v>
      </c>
      <c r="B1234" t="s">
        <v>1208</v>
      </c>
    </row>
    <row r="1235" spans="1:2">
      <c r="A1235">
        <v>1871</v>
      </c>
      <c r="B1235" t="s">
        <v>1209</v>
      </c>
    </row>
    <row r="1236" spans="1:2">
      <c r="A1236">
        <v>1872</v>
      </c>
      <c r="B1236" t="s">
        <v>1210</v>
      </c>
    </row>
    <row r="1237" spans="1:2">
      <c r="A1237">
        <v>1873</v>
      </c>
      <c r="B1237" t="s">
        <v>2529</v>
      </c>
    </row>
    <row r="1238" spans="1:2">
      <c r="A1238">
        <v>1874</v>
      </c>
      <c r="B1238" t="s">
        <v>1211</v>
      </c>
    </row>
    <row r="1239" spans="1:2">
      <c r="A1239">
        <v>1875</v>
      </c>
      <c r="B1239" t="s">
        <v>1212</v>
      </c>
    </row>
    <row r="1240" spans="1:2">
      <c r="A1240">
        <v>1876</v>
      </c>
      <c r="B1240" t="s">
        <v>1213</v>
      </c>
    </row>
    <row r="1241" spans="1:2">
      <c r="A1241">
        <v>1877</v>
      </c>
      <c r="B1241" t="s">
        <v>1214</v>
      </c>
    </row>
    <row r="1242" spans="1:2">
      <c r="A1242">
        <v>1878</v>
      </c>
      <c r="B1242" t="s">
        <v>1215</v>
      </c>
    </row>
    <row r="1243" spans="1:2">
      <c r="A1243">
        <v>1879</v>
      </c>
      <c r="B1243" t="s">
        <v>1216</v>
      </c>
    </row>
    <row r="1244" spans="1:2">
      <c r="A1244">
        <v>1880</v>
      </c>
      <c r="B1244" t="s">
        <v>1217</v>
      </c>
    </row>
    <row r="1245" spans="1:2">
      <c r="A1245">
        <v>1881</v>
      </c>
      <c r="B1245" t="s">
        <v>1218</v>
      </c>
    </row>
    <row r="1246" spans="1:2">
      <c r="A1246">
        <v>1882</v>
      </c>
      <c r="B1246" t="s">
        <v>1219</v>
      </c>
    </row>
    <row r="1247" spans="1:2">
      <c r="A1247">
        <v>1883</v>
      </c>
      <c r="B1247" t="s">
        <v>1220</v>
      </c>
    </row>
    <row r="1248" spans="1:2">
      <c r="A1248">
        <v>1884</v>
      </c>
      <c r="B1248" t="s">
        <v>1221</v>
      </c>
    </row>
    <row r="1249" spans="1:2">
      <c r="A1249">
        <v>1885</v>
      </c>
      <c r="B1249" t="s">
        <v>1222</v>
      </c>
    </row>
    <row r="1250" spans="1:2">
      <c r="A1250">
        <v>1886</v>
      </c>
      <c r="B1250" t="s">
        <v>1223</v>
      </c>
    </row>
    <row r="1251" spans="1:2">
      <c r="A1251">
        <v>1888</v>
      </c>
      <c r="B1251" t="s">
        <v>1224</v>
      </c>
    </row>
    <row r="1252" spans="1:2">
      <c r="A1252">
        <v>1889</v>
      </c>
      <c r="B1252" t="s">
        <v>1225</v>
      </c>
    </row>
    <row r="1253" spans="1:2">
      <c r="A1253">
        <v>1891</v>
      </c>
      <c r="B1253" t="s">
        <v>1226</v>
      </c>
    </row>
    <row r="1254" spans="1:2">
      <c r="A1254">
        <v>1892</v>
      </c>
      <c r="B1254" t="s">
        <v>1227</v>
      </c>
    </row>
    <row r="1255" spans="1:2">
      <c r="A1255">
        <v>1893</v>
      </c>
      <c r="B1255" t="s">
        <v>1228</v>
      </c>
    </row>
    <row r="1256" spans="1:2">
      <c r="A1256">
        <v>1894</v>
      </c>
      <c r="B1256" t="s">
        <v>1229</v>
      </c>
    </row>
    <row r="1257" spans="1:2">
      <c r="A1257">
        <v>1895</v>
      </c>
      <c r="B1257" t="s">
        <v>1230</v>
      </c>
    </row>
    <row r="1258" spans="1:2">
      <c r="A1258">
        <v>1896</v>
      </c>
      <c r="B1258" t="s">
        <v>1231</v>
      </c>
    </row>
    <row r="1259" spans="1:2">
      <c r="A1259">
        <v>1897</v>
      </c>
      <c r="B1259" t="s">
        <v>1232</v>
      </c>
    </row>
    <row r="1260" spans="1:2">
      <c r="A1260">
        <v>1898</v>
      </c>
      <c r="B1260" t="s">
        <v>1233</v>
      </c>
    </row>
    <row r="1261" spans="1:2">
      <c r="A1261">
        <v>1899</v>
      </c>
      <c r="B1261" t="s">
        <v>1234</v>
      </c>
    </row>
    <row r="1262" spans="1:2">
      <c r="A1262">
        <v>1902</v>
      </c>
      <c r="B1262" t="s">
        <v>1235</v>
      </c>
    </row>
    <row r="1263" spans="1:2">
      <c r="A1263">
        <v>1903</v>
      </c>
      <c r="B1263" t="s">
        <v>1236</v>
      </c>
    </row>
    <row r="1264" spans="1:2">
      <c r="A1264">
        <v>1904</v>
      </c>
      <c r="B1264" t="s">
        <v>1237</v>
      </c>
    </row>
    <row r="1265" spans="1:2">
      <c r="A1265">
        <v>1905</v>
      </c>
      <c r="B1265" t="s">
        <v>1238</v>
      </c>
    </row>
    <row r="1266" spans="1:2">
      <c r="A1266">
        <v>1906</v>
      </c>
      <c r="B1266" t="s">
        <v>1239</v>
      </c>
    </row>
    <row r="1267" spans="1:2">
      <c r="A1267">
        <v>1907</v>
      </c>
      <c r="B1267" t="s">
        <v>1240</v>
      </c>
    </row>
    <row r="1268" spans="1:2">
      <c r="A1268">
        <v>1908</v>
      </c>
      <c r="B1268" t="s">
        <v>1241</v>
      </c>
    </row>
    <row r="1269" spans="1:2">
      <c r="A1269">
        <v>1911</v>
      </c>
      <c r="B1269" t="s">
        <v>1242</v>
      </c>
    </row>
    <row r="1270" spans="1:2">
      <c r="A1270">
        <v>1912</v>
      </c>
      <c r="B1270" t="s">
        <v>1243</v>
      </c>
    </row>
    <row r="1271" spans="1:2">
      <c r="A1271">
        <v>1916</v>
      </c>
      <c r="B1271" t="s">
        <v>1244</v>
      </c>
    </row>
    <row r="1272" spans="1:2">
      <c r="A1272">
        <v>1917</v>
      </c>
      <c r="B1272" t="s">
        <v>1245</v>
      </c>
    </row>
    <row r="1273" spans="1:2">
      <c r="A1273">
        <v>1919</v>
      </c>
      <c r="B1273" t="s">
        <v>1246</v>
      </c>
    </row>
    <row r="1274" spans="1:2">
      <c r="A1274">
        <v>1920</v>
      </c>
      <c r="B1274" t="s">
        <v>1247</v>
      </c>
    </row>
    <row r="1275" spans="1:2">
      <c r="A1275">
        <v>1921</v>
      </c>
      <c r="B1275" t="s">
        <v>1248</v>
      </c>
    </row>
    <row r="1276" spans="1:2">
      <c r="A1276">
        <v>1923</v>
      </c>
      <c r="B1276" t="s">
        <v>1249</v>
      </c>
    </row>
    <row r="1277" spans="1:2">
      <c r="A1277">
        <v>1924</v>
      </c>
      <c r="B1277" t="s">
        <v>1250</v>
      </c>
    </row>
    <row r="1278" spans="1:2">
      <c r="A1278">
        <v>1927</v>
      </c>
      <c r="B1278" t="s">
        <v>1251</v>
      </c>
    </row>
    <row r="1279" spans="1:2">
      <c r="A1279">
        <v>1929</v>
      </c>
      <c r="B1279" t="s">
        <v>2530</v>
      </c>
    </row>
    <row r="1280" spans="1:2">
      <c r="A1280">
        <v>1930</v>
      </c>
      <c r="B1280" t="s">
        <v>1252</v>
      </c>
    </row>
    <row r="1281" spans="1:2">
      <c r="A1281">
        <v>1931</v>
      </c>
      <c r="B1281" t="s">
        <v>1253</v>
      </c>
    </row>
    <row r="1282" spans="1:2">
      <c r="A1282">
        <v>1933</v>
      </c>
      <c r="B1282" t="s">
        <v>1254</v>
      </c>
    </row>
    <row r="1283" spans="1:2">
      <c r="A1283">
        <v>1934</v>
      </c>
      <c r="B1283" t="s">
        <v>1255</v>
      </c>
    </row>
    <row r="1284" spans="1:2">
      <c r="A1284">
        <v>1935</v>
      </c>
      <c r="B1284" t="s">
        <v>1256</v>
      </c>
    </row>
    <row r="1285" spans="1:2">
      <c r="A1285">
        <v>1937</v>
      </c>
      <c r="B1285" t="s">
        <v>1257</v>
      </c>
    </row>
    <row r="1286" spans="1:2">
      <c r="A1286">
        <v>1938</v>
      </c>
      <c r="B1286" t="s">
        <v>1258</v>
      </c>
    </row>
    <row r="1287" spans="1:2">
      <c r="A1287">
        <v>1939</v>
      </c>
      <c r="B1287" t="s">
        <v>1259</v>
      </c>
    </row>
    <row r="1288" spans="1:2">
      <c r="A1288">
        <v>1940</v>
      </c>
      <c r="B1288" t="s">
        <v>1260</v>
      </c>
    </row>
    <row r="1289" spans="1:2">
      <c r="A1289">
        <v>1941</v>
      </c>
      <c r="B1289" t="s">
        <v>1261</v>
      </c>
    </row>
    <row r="1290" spans="1:2">
      <c r="A1290">
        <v>1942</v>
      </c>
      <c r="B1290" t="s">
        <v>1262</v>
      </c>
    </row>
    <row r="1291" spans="1:2">
      <c r="A1291">
        <v>1943</v>
      </c>
      <c r="B1291" t="s">
        <v>1263</v>
      </c>
    </row>
    <row r="1292" spans="1:2">
      <c r="A1292">
        <v>1944</v>
      </c>
      <c r="B1292" t="s">
        <v>1264</v>
      </c>
    </row>
    <row r="1293" spans="1:2">
      <c r="A1293">
        <v>1945</v>
      </c>
      <c r="B1293" t="s">
        <v>1265</v>
      </c>
    </row>
    <row r="1294" spans="1:2">
      <c r="A1294">
        <v>1946</v>
      </c>
      <c r="B1294" t="s">
        <v>1266</v>
      </c>
    </row>
    <row r="1295" spans="1:2">
      <c r="A1295">
        <v>1947</v>
      </c>
      <c r="B1295" t="s">
        <v>1267</v>
      </c>
    </row>
    <row r="1296" spans="1:2">
      <c r="A1296">
        <v>1948</v>
      </c>
      <c r="B1296" t="s">
        <v>1268</v>
      </c>
    </row>
    <row r="1297" spans="1:2">
      <c r="A1297">
        <v>1949</v>
      </c>
      <c r="B1297" t="s">
        <v>1269</v>
      </c>
    </row>
    <row r="1298" spans="1:2">
      <c r="A1298">
        <v>1950</v>
      </c>
      <c r="B1298" t="s">
        <v>1270</v>
      </c>
    </row>
    <row r="1299" spans="1:2">
      <c r="A1299">
        <v>1951</v>
      </c>
      <c r="B1299" t="s">
        <v>1271</v>
      </c>
    </row>
    <row r="1300" spans="1:2">
      <c r="A1300">
        <v>1952</v>
      </c>
      <c r="B1300" t="s">
        <v>1272</v>
      </c>
    </row>
    <row r="1301" spans="1:2">
      <c r="A1301">
        <v>1953</v>
      </c>
      <c r="B1301" t="s">
        <v>1273</v>
      </c>
    </row>
    <row r="1302" spans="1:2">
      <c r="A1302">
        <v>1954</v>
      </c>
      <c r="B1302" t="s">
        <v>1274</v>
      </c>
    </row>
    <row r="1303" spans="1:2">
      <c r="A1303">
        <v>1955</v>
      </c>
      <c r="B1303" t="s">
        <v>1275</v>
      </c>
    </row>
    <row r="1304" spans="1:2">
      <c r="A1304">
        <v>1957</v>
      </c>
      <c r="B1304" t="s">
        <v>1276</v>
      </c>
    </row>
    <row r="1305" spans="1:2">
      <c r="A1305">
        <v>1958</v>
      </c>
      <c r="B1305" t="s">
        <v>1277</v>
      </c>
    </row>
    <row r="1306" spans="1:2">
      <c r="A1306">
        <v>1959</v>
      </c>
      <c r="B1306" t="s">
        <v>1278</v>
      </c>
    </row>
    <row r="1307" spans="1:2">
      <c r="A1307">
        <v>1960</v>
      </c>
      <c r="B1307" t="s">
        <v>1279</v>
      </c>
    </row>
    <row r="1308" spans="1:2">
      <c r="A1308">
        <v>1961</v>
      </c>
      <c r="B1308" t="s">
        <v>1280</v>
      </c>
    </row>
    <row r="1309" spans="1:2">
      <c r="A1309">
        <v>1962</v>
      </c>
      <c r="B1309" t="s">
        <v>1281</v>
      </c>
    </row>
    <row r="1310" spans="1:2">
      <c r="A1310">
        <v>1963</v>
      </c>
      <c r="B1310" t="s">
        <v>1282</v>
      </c>
    </row>
    <row r="1311" spans="1:2">
      <c r="A1311">
        <v>1964</v>
      </c>
      <c r="B1311" t="s">
        <v>1283</v>
      </c>
    </row>
    <row r="1312" spans="1:2">
      <c r="A1312">
        <v>1965</v>
      </c>
      <c r="B1312" t="s">
        <v>1284</v>
      </c>
    </row>
    <row r="1313" spans="1:2">
      <c r="A1313">
        <v>1966</v>
      </c>
      <c r="B1313" t="s">
        <v>1285</v>
      </c>
    </row>
    <row r="1314" spans="1:2">
      <c r="A1314">
        <v>1967</v>
      </c>
      <c r="B1314" t="s">
        <v>1286</v>
      </c>
    </row>
    <row r="1315" spans="1:2">
      <c r="A1315">
        <v>1968</v>
      </c>
      <c r="B1315" t="s">
        <v>1287</v>
      </c>
    </row>
    <row r="1316" spans="1:2">
      <c r="A1316">
        <v>1970</v>
      </c>
      <c r="B1316" t="s">
        <v>1288</v>
      </c>
    </row>
    <row r="1317" spans="1:2">
      <c r="A1317">
        <v>1971</v>
      </c>
      <c r="B1317" t="s">
        <v>1289</v>
      </c>
    </row>
    <row r="1318" spans="1:2">
      <c r="A1318">
        <v>1972</v>
      </c>
      <c r="B1318" t="s">
        <v>1290</v>
      </c>
    </row>
    <row r="1319" spans="1:2">
      <c r="A1319">
        <v>1974</v>
      </c>
      <c r="B1319" t="s">
        <v>1291</v>
      </c>
    </row>
    <row r="1320" spans="1:2">
      <c r="A1320">
        <v>1975</v>
      </c>
      <c r="B1320" t="s">
        <v>1292</v>
      </c>
    </row>
    <row r="1321" spans="1:2">
      <c r="A1321">
        <v>1976</v>
      </c>
      <c r="B1321" t="s">
        <v>1293</v>
      </c>
    </row>
    <row r="1322" spans="1:2">
      <c r="A1322">
        <v>1978</v>
      </c>
      <c r="B1322" t="s">
        <v>1294</v>
      </c>
    </row>
    <row r="1323" spans="1:2">
      <c r="A1323">
        <v>1980</v>
      </c>
      <c r="B1323" t="s">
        <v>1295</v>
      </c>
    </row>
    <row r="1324" spans="1:2">
      <c r="A1324">
        <v>1982</v>
      </c>
      <c r="B1324" t="s">
        <v>1296</v>
      </c>
    </row>
    <row r="1325" spans="1:2">
      <c r="A1325">
        <v>1983</v>
      </c>
      <c r="B1325" t="s">
        <v>1297</v>
      </c>
    </row>
    <row r="1326" spans="1:2">
      <c r="A1326">
        <v>1984</v>
      </c>
      <c r="B1326" t="s">
        <v>1298</v>
      </c>
    </row>
    <row r="1327" spans="1:2">
      <c r="A1327">
        <v>1985</v>
      </c>
      <c r="B1327" t="s">
        <v>1299</v>
      </c>
    </row>
    <row r="1328" spans="1:2">
      <c r="A1328">
        <v>1986</v>
      </c>
      <c r="B1328" t="s">
        <v>1300</v>
      </c>
    </row>
    <row r="1329" spans="1:2">
      <c r="A1329">
        <v>1987</v>
      </c>
      <c r="B1329" t="s">
        <v>1301</v>
      </c>
    </row>
    <row r="1330" spans="1:2">
      <c r="A1330">
        <v>1988</v>
      </c>
      <c r="B1330" t="s">
        <v>1302</v>
      </c>
    </row>
    <row r="1331" spans="1:2">
      <c r="A1331">
        <v>1989</v>
      </c>
      <c r="B1331" t="s">
        <v>1303</v>
      </c>
    </row>
    <row r="1332" spans="1:2">
      <c r="A1332">
        <v>1990</v>
      </c>
      <c r="B1332" t="s">
        <v>1304</v>
      </c>
    </row>
    <row r="1333" spans="1:2">
      <c r="A1333">
        <v>1991</v>
      </c>
      <c r="B1333" t="s">
        <v>1305</v>
      </c>
    </row>
    <row r="1334" spans="1:2">
      <c r="A1334">
        <v>1992</v>
      </c>
      <c r="B1334" t="s">
        <v>1306</v>
      </c>
    </row>
    <row r="1335" spans="1:2">
      <c r="A1335">
        <v>1994</v>
      </c>
      <c r="B1335" t="s">
        <v>1307</v>
      </c>
    </row>
    <row r="1336" spans="1:2">
      <c r="A1336">
        <v>1995</v>
      </c>
      <c r="B1336" t="s">
        <v>1308</v>
      </c>
    </row>
    <row r="1337" spans="1:2">
      <c r="A1337">
        <v>1996</v>
      </c>
      <c r="B1337" t="s">
        <v>1309</v>
      </c>
    </row>
    <row r="1338" spans="1:2">
      <c r="A1338">
        <v>1998</v>
      </c>
      <c r="B1338" t="s">
        <v>1310</v>
      </c>
    </row>
    <row r="1339" spans="1:2">
      <c r="A1339">
        <v>1999</v>
      </c>
      <c r="B1339" t="s">
        <v>1311</v>
      </c>
    </row>
    <row r="1340" spans="1:2">
      <c r="A1340">
        <v>2001</v>
      </c>
      <c r="B1340" t="s">
        <v>1312</v>
      </c>
    </row>
    <row r="1341" spans="1:2">
      <c r="A1341">
        <v>2002</v>
      </c>
      <c r="B1341" t="s">
        <v>1313</v>
      </c>
    </row>
    <row r="1342" spans="1:2">
      <c r="A1342">
        <v>2005</v>
      </c>
      <c r="B1342" t="s">
        <v>1314</v>
      </c>
    </row>
    <row r="1343" spans="1:2">
      <c r="A1343">
        <v>2007</v>
      </c>
      <c r="B1343" t="s">
        <v>1315</v>
      </c>
    </row>
    <row r="1344" spans="1:2">
      <c r="A1344">
        <v>2008</v>
      </c>
      <c r="B1344" t="s">
        <v>1316</v>
      </c>
    </row>
    <row r="1345" spans="1:2">
      <c r="A1345">
        <v>2009</v>
      </c>
      <c r="B1345" t="s">
        <v>1317</v>
      </c>
    </row>
    <row r="1346" spans="1:2">
      <c r="A1346">
        <v>2010</v>
      </c>
      <c r="B1346" t="s">
        <v>1318</v>
      </c>
    </row>
    <row r="1347" spans="1:2">
      <c r="A1347">
        <v>2011</v>
      </c>
      <c r="B1347" t="s">
        <v>2531</v>
      </c>
    </row>
    <row r="1348" spans="1:2">
      <c r="A1348">
        <v>2012</v>
      </c>
      <c r="B1348" t="s">
        <v>1319</v>
      </c>
    </row>
    <row r="1349" spans="1:2">
      <c r="A1349">
        <v>2013</v>
      </c>
      <c r="B1349" t="s">
        <v>1320</v>
      </c>
    </row>
    <row r="1350" spans="1:2">
      <c r="A1350">
        <v>2014</v>
      </c>
      <c r="B1350" t="s">
        <v>1321</v>
      </c>
    </row>
    <row r="1351" spans="1:2">
      <c r="A1351">
        <v>2015</v>
      </c>
      <c r="B1351" t="s">
        <v>1322</v>
      </c>
    </row>
    <row r="1352" spans="1:2">
      <c r="A1352">
        <v>2016</v>
      </c>
      <c r="B1352" t="s">
        <v>1323</v>
      </c>
    </row>
    <row r="1353" spans="1:2">
      <c r="A1353">
        <v>2017</v>
      </c>
      <c r="B1353" t="s">
        <v>1324</v>
      </c>
    </row>
    <row r="1354" spans="1:2">
      <c r="A1354">
        <v>2019</v>
      </c>
      <c r="B1354" t="s">
        <v>1325</v>
      </c>
    </row>
    <row r="1355" spans="1:2">
      <c r="A1355">
        <v>2020</v>
      </c>
      <c r="B1355" t="s">
        <v>1326</v>
      </c>
    </row>
    <row r="1356" spans="1:2">
      <c r="A1356">
        <v>2021</v>
      </c>
      <c r="B1356" t="s">
        <v>1327</v>
      </c>
    </row>
    <row r="1357" spans="1:2">
      <c r="A1357">
        <v>2023</v>
      </c>
      <c r="B1357" t="s">
        <v>1328</v>
      </c>
    </row>
    <row r="1358" spans="1:2">
      <c r="A1358">
        <v>2024</v>
      </c>
      <c r="B1358" t="s">
        <v>1329</v>
      </c>
    </row>
    <row r="1359" spans="1:2">
      <c r="A1359">
        <v>2025</v>
      </c>
      <c r="B1359" t="s">
        <v>1330</v>
      </c>
    </row>
    <row r="1360" spans="1:2">
      <c r="A1360">
        <v>2027</v>
      </c>
      <c r="B1360" t="s">
        <v>1331</v>
      </c>
    </row>
    <row r="1361" spans="1:2">
      <c r="A1361">
        <v>2028</v>
      </c>
      <c r="B1361" t="s">
        <v>1332</v>
      </c>
    </row>
    <row r="1362" spans="1:2">
      <c r="A1362">
        <v>2031</v>
      </c>
      <c r="B1362" t="s">
        <v>1333</v>
      </c>
    </row>
    <row r="1363" spans="1:2">
      <c r="A1363">
        <v>2032</v>
      </c>
      <c r="B1363" t="s">
        <v>1334</v>
      </c>
    </row>
    <row r="1364" spans="1:2">
      <c r="A1364">
        <v>2033</v>
      </c>
      <c r="B1364" t="s">
        <v>1335</v>
      </c>
    </row>
    <row r="1365" spans="1:2">
      <c r="A1365">
        <v>2035</v>
      </c>
      <c r="B1365" t="s">
        <v>1336</v>
      </c>
    </row>
    <row r="1366" spans="1:2">
      <c r="A1366">
        <v>2037</v>
      </c>
      <c r="B1366" t="s">
        <v>1337</v>
      </c>
    </row>
    <row r="1367" spans="1:2">
      <c r="A1367">
        <v>2038</v>
      </c>
      <c r="B1367" t="s">
        <v>1338</v>
      </c>
    </row>
    <row r="1368" spans="1:2">
      <c r="A1368">
        <v>2040</v>
      </c>
      <c r="B1368" t="s">
        <v>1339</v>
      </c>
    </row>
    <row r="1369" spans="1:2">
      <c r="A1369">
        <v>2043</v>
      </c>
      <c r="B1369" t="s">
        <v>1340</v>
      </c>
    </row>
    <row r="1370" spans="1:2">
      <c r="A1370">
        <v>2044</v>
      </c>
      <c r="B1370" t="s">
        <v>1341</v>
      </c>
    </row>
    <row r="1371" spans="1:2">
      <c r="A1371">
        <v>2045</v>
      </c>
      <c r="B1371" t="s">
        <v>1342</v>
      </c>
    </row>
    <row r="1372" spans="1:2">
      <c r="A1372">
        <v>2046</v>
      </c>
      <c r="B1372" t="s">
        <v>1343</v>
      </c>
    </row>
    <row r="1373" spans="1:2">
      <c r="A1373">
        <v>2047</v>
      </c>
      <c r="B1373" t="s">
        <v>1344</v>
      </c>
    </row>
    <row r="1374" spans="1:2">
      <c r="A1374">
        <v>2048</v>
      </c>
      <c r="B1374" t="s">
        <v>1345</v>
      </c>
    </row>
    <row r="1375" spans="1:2">
      <c r="A1375">
        <v>2049</v>
      </c>
      <c r="B1375" t="s">
        <v>1346</v>
      </c>
    </row>
    <row r="1376" spans="1:2">
      <c r="A1376">
        <v>2050</v>
      </c>
      <c r="B1376" t="s">
        <v>1347</v>
      </c>
    </row>
    <row r="1377" spans="1:2">
      <c r="A1377">
        <v>2052</v>
      </c>
      <c r="B1377" t="s">
        <v>1348</v>
      </c>
    </row>
    <row r="1378" spans="1:2">
      <c r="A1378">
        <v>2054</v>
      </c>
      <c r="B1378" t="s">
        <v>1349</v>
      </c>
    </row>
    <row r="1379" spans="1:2">
      <c r="A1379">
        <v>2055</v>
      </c>
      <c r="B1379" t="s">
        <v>1350</v>
      </c>
    </row>
    <row r="1380" spans="1:2">
      <c r="A1380">
        <v>2057</v>
      </c>
      <c r="B1380" t="s">
        <v>1351</v>
      </c>
    </row>
    <row r="1381" spans="1:2">
      <c r="A1381">
        <v>2058</v>
      </c>
      <c r="B1381" t="s">
        <v>1352</v>
      </c>
    </row>
    <row r="1382" spans="1:2">
      <c r="A1382">
        <v>2060</v>
      </c>
      <c r="B1382" t="s">
        <v>1353</v>
      </c>
    </row>
    <row r="1383" spans="1:2">
      <c r="A1383">
        <v>2061</v>
      </c>
      <c r="B1383" t="s">
        <v>2532</v>
      </c>
    </row>
    <row r="1384" spans="1:2">
      <c r="A1384">
        <v>2062</v>
      </c>
      <c r="B1384" t="s">
        <v>1354</v>
      </c>
    </row>
    <row r="1385" spans="1:2">
      <c r="A1385">
        <v>2063</v>
      </c>
      <c r="B1385" t="s">
        <v>1355</v>
      </c>
    </row>
    <row r="1386" spans="1:2">
      <c r="A1386">
        <v>2064</v>
      </c>
      <c r="B1386" t="s">
        <v>1356</v>
      </c>
    </row>
    <row r="1387" spans="1:2">
      <c r="A1387">
        <v>2065</v>
      </c>
      <c r="B1387" t="s">
        <v>1357</v>
      </c>
    </row>
    <row r="1388" spans="1:2">
      <c r="A1388">
        <v>2066</v>
      </c>
      <c r="B1388" t="s">
        <v>1358</v>
      </c>
    </row>
    <row r="1389" spans="1:2">
      <c r="A1389">
        <v>2068</v>
      </c>
      <c r="B1389" t="s">
        <v>1359</v>
      </c>
    </row>
    <row r="1390" spans="1:2">
      <c r="A1390">
        <v>2069</v>
      </c>
      <c r="B1390" t="s">
        <v>1360</v>
      </c>
    </row>
    <row r="1391" spans="1:2">
      <c r="A1391">
        <v>2071</v>
      </c>
      <c r="B1391" t="s">
        <v>1361</v>
      </c>
    </row>
    <row r="1392" spans="1:2">
      <c r="A1392">
        <v>2073</v>
      </c>
      <c r="B1392" t="s">
        <v>1362</v>
      </c>
    </row>
    <row r="1393" spans="1:2">
      <c r="A1393">
        <v>2074</v>
      </c>
      <c r="B1393" t="s">
        <v>1363</v>
      </c>
    </row>
    <row r="1394" spans="1:2">
      <c r="A1394">
        <v>2075</v>
      </c>
      <c r="B1394" t="s">
        <v>1364</v>
      </c>
    </row>
    <row r="1395" spans="1:2">
      <c r="A1395">
        <v>2076</v>
      </c>
      <c r="B1395" t="s">
        <v>1365</v>
      </c>
    </row>
    <row r="1396" spans="1:2">
      <c r="A1396">
        <v>2077</v>
      </c>
      <c r="B1396" t="s">
        <v>1366</v>
      </c>
    </row>
    <row r="1397" spans="1:2">
      <c r="A1397">
        <v>2078</v>
      </c>
      <c r="B1397" t="s">
        <v>1367</v>
      </c>
    </row>
    <row r="1398" spans="1:2">
      <c r="A1398">
        <v>2079</v>
      </c>
      <c r="B1398" t="s">
        <v>1368</v>
      </c>
    </row>
    <row r="1399" spans="1:2">
      <c r="A1399">
        <v>2080</v>
      </c>
      <c r="B1399" t="s">
        <v>1369</v>
      </c>
    </row>
    <row r="1400" spans="1:2">
      <c r="A1400">
        <v>2081</v>
      </c>
      <c r="B1400" t="s">
        <v>2578</v>
      </c>
    </row>
    <row r="1401" spans="1:2">
      <c r="A1401">
        <v>2082</v>
      </c>
      <c r="B1401" t="s">
        <v>1370</v>
      </c>
    </row>
    <row r="1402" spans="1:2">
      <c r="A1402">
        <v>2083</v>
      </c>
      <c r="B1402" t="s">
        <v>1371</v>
      </c>
    </row>
    <row r="1403" spans="1:2">
      <c r="A1403">
        <v>2084</v>
      </c>
      <c r="B1403" t="s">
        <v>1372</v>
      </c>
    </row>
    <row r="1404" spans="1:2">
      <c r="A1404">
        <v>2085</v>
      </c>
      <c r="B1404" t="s">
        <v>1373</v>
      </c>
    </row>
    <row r="1405" spans="1:2">
      <c r="A1405">
        <v>2086</v>
      </c>
      <c r="B1405" t="s">
        <v>1374</v>
      </c>
    </row>
    <row r="1406" spans="1:2">
      <c r="A1406">
        <v>2087</v>
      </c>
      <c r="B1406" t="s">
        <v>1375</v>
      </c>
    </row>
    <row r="1407" spans="1:2">
      <c r="A1407">
        <v>2088</v>
      </c>
      <c r="B1407" t="s">
        <v>1376</v>
      </c>
    </row>
    <row r="1408" spans="1:2">
      <c r="A1408">
        <v>2090</v>
      </c>
      <c r="B1408" t="s">
        <v>1377</v>
      </c>
    </row>
    <row r="1409" spans="1:2">
      <c r="A1409">
        <v>2091</v>
      </c>
      <c r="B1409" t="s">
        <v>1378</v>
      </c>
    </row>
    <row r="1410" spans="1:2">
      <c r="A1410">
        <v>2092</v>
      </c>
      <c r="B1410" t="s">
        <v>1379</v>
      </c>
    </row>
    <row r="1411" spans="1:2">
      <c r="A1411">
        <v>2093</v>
      </c>
      <c r="B1411" t="s">
        <v>1380</v>
      </c>
    </row>
    <row r="1412" spans="1:2">
      <c r="A1412">
        <v>2094</v>
      </c>
      <c r="B1412" t="s">
        <v>1381</v>
      </c>
    </row>
    <row r="1413" spans="1:2">
      <c r="A1413">
        <v>2095</v>
      </c>
      <c r="B1413" t="s">
        <v>1382</v>
      </c>
    </row>
    <row r="1414" spans="1:2">
      <c r="A1414">
        <v>2096</v>
      </c>
      <c r="B1414" t="s">
        <v>1383</v>
      </c>
    </row>
    <row r="1415" spans="1:2">
      <c r="A1415">
        <v>2097</v>
      </c>
      <c r="B1415" t="s">
        <v>1384</v>
      </c>
    </row>
    <row r="1416" spans="1:2">
      <c r="A1416">
        <v>2098</v>
      </c>
      <c r="B1416" t="s">
        <v>1385</v>
      </c>
    </row>
    <row r="1417" spans="1:2">
      <c r="A1417">
        <v>2099</v>
      </c>
      <c r="B1417" t="s">
        <v>1386</v>
      </c>
    </row>
    <row r="1418" spans="1:2">
      <c r="A1418">
        <v>2100</v>
      </c>
      <c r="B1418" t="s">
        <v>1387</v>
      </c>
    </row>
    <row r="1419" spans="1:2">
      <c r="A1419">
        <v>2101</v>
      </c>
      <c r="B1419" t="s">
        <v>1388</v>
      </c>
    </row>
    <row r="1420" spans="1:2">
      <c r="A1420">
        <v>2102</v>
      </c>
      <c r="B1420" t="s">
        <v>1389</v>
      </c>
    </row>
    <row r="1421" spans="1:2">
      <c r="A1421">
        <v>2103</v>
      </c>
      <c r="B1421" t="s">
        <v>1390</v>
      </c>
    </row>
    <row r="1422" spans="1:2">
      <c r="A1422">
        <v>2104</v>
      </c>
      <c r="B1422" t="s">
        <v>2533</v>
      </c>
    </row>
    <row r="1423" spans="1:2">
      <c r="A1423">
        <v>2105</v>
      </c>
      <c r="B1423" t="s">
        <v>1391</v>
      </c>
    </row>
    <row r="1424" spans="1:2">
      <c r="A1424">
        <v>2106</v>
      </c>
      <c r="B1424" t="s">
        <v>1392</v>
      </c>
    </row>
    <row r="1425" spans="1:2">
      <c r="A1425">
        <v>2107</v>
      </c>
      <c r="B1425" t="s">
        <v>1393</v>
      </c>
    </row>
    <row r="1426" spans="1:2">
      <c r="A1426">
        <v>2108</v>
      </c>
      <c r="B1426" t="s">
        <v>1394</v>
      </c>
    </row>
    <row r="1427" spans="1:2">
      <c r="A1427">
        <v>2109</v>
      </c>
      <c r="B1427" t="s">
        <v>1395</v>
      </c>
    </row>
    <row r="1428" spans="1:2">
      <c r="A1428">
        <v>2110</v>
      </c>
      <c r="B1428" t="s">
        <v>1396</v>
      </c>
    </row>
    <row r="1429" spans="1:2">
      <c r="A1429">
        <v>2111</v>
      </c>
      <c r="B1429" t="s">
        <v>1397</v>
      </c>
    </row>
    <row r="1430" spans="1:2">
      <c r="A1430">
        <v>2112</v>
      </c>
      <c r="B1430" t="s">
        <v>1398</v>
      </c>
    </row>
    <row r="1431" spans="1:2">
      <c r="A1431">
        <v>2113</v>
      </c>
      <c r="B1431" t="s">
        <v>1399</v>
      </c>
    </row>
    <row r="1432" spans="1:2">
      <c r="A1432">
        <v>2114</v>
      </c>
      <c r="B1432" t="s">
        <v>1400</v>
      </c>
    </row>
    <row r="1433" spans="1:2">
      <c r="A1433">
        <v>2115</v>
      </c>
      <c r="B1433" t="s">
        <v>1401</v>
      </c>
    </row>
    <row r="1434" spans="1:2">
      <c r="A1434">
        <v>2116</v>
      </c>
      <c r="B1434" t="s">
        <v>1402</v>
      </c>
    </row>
    <row r="1435" spans="1:2">
      <c r="A1435">
        <v>2117</v>
      </c>
      <c r="B1435" t="s">
        <v>1403</v>
      </c>
    </row>
    <row r="1436" spans="1:2">
      <c r="A1436">
        <v>2118</v>
      </c>
      <c r="B1436" t="s">
        <v>1404</v>
      </c>
    </row>
    <row r="1437" spans="1:2">
      <c r="A1437">
        <v>2119</v>
      </c>
      <c r="B1437" t="s">
        <v>1405</v>
      </c>
    </row>
    <row r="1438" spans="1:2">
      <c r="A1438">
        <v>2120</v>
      </c>
      <c r="B1438" t="s">
        <v>1406</v>
      </c>
    </row>
    <row r="1439" spans="1:2">
      <c r="A1439">
        <v>2123</v>
      </c>
      <c r="B1439" t="s">
        <v>1407</v>
      </c>
    </row>
    <row r="1440" spans="1:2">
      <c r="A1440">
        <v>2126</v>
      </c>
      <c r="B1440" t="s">
        <v>1408</v>
      </c>
    </row>
    <row r="1441" spans="1:2">
      <c r="A1441">
        <v>2150</v>
      </c>
      <c r="B1441" t="s">
        <v>1409</v>
      </c>
    </row>
    <row r="1442" spans="1:2">
      <c r="A1442">
        <v>2152</v>
      </c>
      <c r="B1442" t="s">
        <v>1410</v>
      </c>
    </row>
    <row r="1443" spans="1:2">
      <c r="A1443">
        <v>2153</v>
      </c>
      <c r="B1443" t="s">
        <v>1411</v>
      </c>
    </row>
    <row r="1444" spans="1:2">
      <c r="A1444">
        <v>2157</v>
      </c>
      <c r="B1444" t="s">
        <v>1412</v>
      </c>
    </row>
    <row r="1445" spans="1:2">
      <c r="A1445">
        <v>2160</v>
      </c>
      <c r="B1445" t="s">
        <v>1413</v>
      </c>
    </row>
    <row r="1446" spans="1:2">
      <c r="A1446">
        <v>2161</v>
      </c>
      <c r="B1446" t="s">
        <v>1414</v>
      </c>
    </row>
    <row r="1447" spans="1:2">
      <c r="A1447">
        <v>2164</v>
      </c>
      <c r="B1447" t="s">
        <v>1415</v>
      </c>
    </row>
    <row r="1448" spans="1:2">
      <c r="A1448">
        <v>2165</v>
      </c>
      <c r="B1448" t="s">
        <v>1416</v>
      </c>
    </row>
    <row r="1449" spans="1:2">
      <c r="A1449">
        <v>2167</v>
      </c>
      <c r="B1449" t="s">
        <v>1417</v>
      </c>
    </row>
    <row r="1450" spans="1:2">
      <c r="A1450">
        <v>2168</v>
      </c>
      <c r="B1450" t="s">
        <v>1418</v>
      </c>
    </row>
    <row r="1451" spans="1:2">
      <c r="A1451">
        <v>2170</v>
      </c>
      <c r="B1451" t="s">
        <v>1419</v>
      </c>
    </row>
    <row r="1452" spans="1:2">
      <c r="A1452">
        <v>2171</v>
      </c>
      <c r="B1452" t="s">
        <v>1420</v>
      </c>
    </row>
    <row r="1453" spans="1:2">
      <c r="A1453">
        <v>2172</v>
      </c>
      <c r="B1453" t="s">
        <v>1421</v>
      </c>
    </row>
    <row r="1454" spans="1:2">
      <c r="A1454">
        <v>2173</v>
      </c>
      <c r="B1454" t="s">
        <v>1422</v>
      </c>
    </row>
    <row r="1455" spans="1:2">
      <c r="A1455">
        <v>2175</v>
      </c>
      <c r="B1455" t="s">
        <v>1423</v>
      </c>
    </row>
    <row r="1456" spans="1:2">
      <c r="A1456">
        <v>2177</v>
      </c>
      <c r="B1456" t="s">
        <v>1424</v>
      </c>
    </row>
    <row r="1457" spans="1:2">
      <c r="A1457">
        <v>2178</v>
      </c>
      <c r="B1457" t="s">
        <v>1425</v>
      </c>
    </row>
    <row r="1458" spans="1:2">
      <c r="A1458">
        <v>2182</v>
      </c>
      <c r="B1458" t="s">
        <v>1426</v>
      </c>
    </row>
    <row r="1459" spans="1:2">
      <c r="A1459">
        <v>2185</v>
      </c>
      <c r="B1459" t="s">
        <v>1427</v>
      </c>
    </row>
    <row r="1460" spans="1:2">
      <c r="A1460">
        <v>2189</v>
      </c>
      <c r="B1460" t="s">
        <v>1428</v>
      </c>
    </row>
    <row r="1461" spans="1:2">
      <c r="A1461">
        <v>2190</v>
      </c>
      <c r="B1461" t="s">
        <v>1429</v>
      </c>
    </row>
    <row r="1462" spans="1:2">
      <c r="A1462">
        <v>2191</v>
      </c>
      <c r="B1462" t="s">
        <v>1430</v>
      </c>
    </row>
    <row r="1463" spans="1:2">
      <c r="A1463">
        <v>2192</v>
      </c>
      <c r="B1463" t="s">
        <v>1431</v>
      </c>
    </row>
    <row r="1464" spans="1:2">
      <c r="A1464">
        <v>2195</v>
      </c>
      <c r="B1464" t="s">
        <v>1432</v>
      </c>
    </row>
    <row r="1465" spans="1:2">
      <c r="A1465">
        <v>2197</v>
      </c>
      <c r="B1465" t="s">
        <v>1433</v>
      </c>
    </row>
    <row r="1466" spans="1:2">
      <c r="A1466">
        <v>2198</v>
      </c>
      <c r="B1466" t="s">
        <v>1434</v>
      </c>
    </row>
    <row r="1467" spans="1:2">
      <c r="A1467">
        <v>2199</v>
      </c>
      <c r="B1467" t="s">
        <v>1435</v>
      </c>
    </row>
    <row r="1468" spans="1:2">
      <c r="A1468">
        <v>2200</v>
      </c>
      <c r="B1468" t="s">
        <v>1436</v>
      </c>
    </row>
    <row r="1469" spans="1:2">
      <c r="A1469">
        <v>2201</v>
      </c>
      <c r="B1469" t="s">
        <v>1437</v>
      </c>
    </row>
    <row r="1470" spans="1:2">
      <c r="A1470">
        <v>2203</v>
      </c>
      <c r="B1470" t="s">
        <v>1438</v>
      </c>
    </row>
    <row r="1471" spans="1:2">
      <c r="A1471">
        <v>2205</v>
      </c>
      <c r="B1471" t="s">
        <v>1439</v>
      </c>
    </row>
    <row r="1472" spans="1:2">
      <c r="A1472">
        <v>2206</v>
      </c>
      <c r="B1472" t="s">
        <v>1440</v>
      </c>
    </row>
    <row r="1473" spans="1:2">
      <c r="A1473">
        <v>2207</v>
      </c>
      <c r="B1473" t="s">
        <v>1441</v>
      </c>
    </row>
    <row r="1474" spans="1:2">
      <c r="A1474">
        <v>2208</v>
      </c>
      <c r="B1474" t="s">
        <v>1442</v>
      </c>
    </row>
    <row r="1475" spans="1:2">
      <c r="A1475">
        <v>2214</v>
      </c>
      <c r="B1475" t="s">
        <v>1443</v>
      </c>
    </row>
    <row r="1476" spans="1:2">
      <c r="A1476">
        <v>2215</v>
      </c>
      <c r="B1476" t="s">
        <v>1444</v>
      </c>
    </row>
    <row r="1477" spans="1:2">
      <c r="A1477">
        <v>2216</v>
      </c>
      <c r="B1477" t="s">
        <v>1445</v>
      </c>
    </row>
    <row r="1478" spans="1:2">
      <c r="A1478">
        <v>2220</v>
      </c>
      <c r="B1478" t="s">
        <v>1446</v>
      </c>
    </row>
    <row r="1479" spans="1:2">
      <c r="A1479">
        <v>2223</v>
      </c>
      <c r="B1479" t="s">
        <v>1447</v>
      </c>
    </row>
    <row r="1480" spans="1:2">
      <c r="A1480">
        <v>2226</v>
      </c>
      <c r="B1480" t="s">
        <v>1448</v>
      </c>
    </row>
    <row r="1481" spans="1:2">
      <c r="A1481">
        <v>2227</v>
      </c>
      <c r="B1481" t="s">
        <v>1449</v>
      </c>
    </row>
    <row r="1482" spans="1:2">
      <c r="A1482">
        <v>2228</v>
      </c>
      <c r="B1482" t="s">
        <v>1450</v>
      </c>
    </row>
    <row r="1483" spans="1:2">
      <c r="A1483">
        <v>2232</v>
      </c>
      <c r="B1483" t="s">
        <v>1451</v>
      </c>
    </row>
    <row r="1484" spans="1:2">
      <c r="A1484">
        <v>2233</v>
      </c>
      <c r="B1484" t="s">
        <v>1452</v>
      </c>
    </row>
    <row r="1485" spans="1:2">
      <c r="A1485">
        <v>2235</v>
      </c>
      <c r="B1485" t="s">
        <v>1453</v>
      </c>
    </row>
    <row r="1486" spans="1:2">
      <c r="A1486">
        <v>2236</v>
      </c>
      <c r="B1486" t="s">
        <v>1454</v>
      </c>
    </row>
    <row r="1487" spans="1:2">
      <c r="A1487">
        <v>2237</v>
      </c>
      <c r="B1487" t="s">
        <v>1455</v>
      </c>
    </row>
    <row r="1488" spans="1:2">
      <c r="A1488">
        <v>2238</v>
      </c>
      <c r="B1488" t="s">
        <v>1456</v>
      </c>
    </row>
    <row r="1489" spans="1:2">
      <c r="A1489">
        <v>2239</v>
      </c>
      <c r="B1489" t="s">
        <v>1457</v>
      </c>
    </row>
    <row r="1490" spans="1:2">
      <c r="A1490">
        <v>2240</v>
      </c>
      <c r="B1490" t="s">
        <v>1458</v>
      </c>
    </row>
    <row r="1491" spans="1:2">
      <c r="A1491">
        <v>2241</v>
      </c>
      <c r="B1491" t="s">
        <v>1459</v>
      </c>
    </row>
    <row r="1492" spans="1:2">
      <c r="A1492">
        <v>2242</v>
      </c>
      <c r="B1492" t="s">
        <v>1460</v>
      </c>
    </row>
    <row r="1493" spans="1:2">
      <c r="A1493">
        <v>2244</v>
      </c>
      <c r="B1493" t="s">
        <v>1461</v>
      </c>
    </row>
    <row r="1494" spans="1:2">
      <c r="A1494">
        <v>2248</v>
      </c>
      <c r="B1494" t="s">
        <v>1462</v>
      </c>
    </row>
    <row r="1495" spans="1:2">
      <c r="A1495">
        <v>2251</v>
      </c>
      <c r="B1495" t="s">
        <v>1463</v>
      </c>
    </row>
    <row r="1496" spans="1:2">
      <c r="A1496">
        <v>2253</v>
      </c>
      <c r="B1496" t="s">
        <v>1464</v>
      </c>
    </row>
    <row r="1497" spans="1:2">
      <c r="A1497">
        <v>2254</v>
      </c>
      <c r="B1497" t="s">
        <v>1465</v>
      </c>
    </row>
    <row r="1498" spans="1:2">
      <c r="A1498">
        <v>2255</v>
      </c>
      <c r="B1498" t="s">
        <v>1466</v>
      </c>
    </row>
    <row r="1499" spans="1:2">
      <c r="A1499">
        <v>2256</v>
      </c>
      <c r="B1499" t="s">
        <v>1467</v>
      </c>
    </row>
    <row r="1500" spans="1:2">
      <c r="A1500">
        <v>2257</v>
      </c>
      <c r="B1500" t="s">
        <v>1468</v>
      </c>
    </row>
    <row r="1501" spans="1:2">
      <c r="A1501">
        <v>2258</v>
      </c>
      <c r="B1501" t="s">
        <v>1469</v>
      </c>
    </row>
    <row r="1502" spans="1:2">
      <c r="A1502">
        <v>2260</v>
      </c>
      <c r="B1502" t="s">
        <v>1470</v>
      </c>
    </row>
    <row r="1503" spans="1:2">
      <c r="A1503">
        <v>2261</v>
      </c>
      <c r="B1503" t="s">
        <v>1471</v>
      </c>
    </row>
    <row r="1504" spans="1:2">
      <c r="A1504">
        <v>2262</v>
      </c>
      <c r="B1504" t="s">
        <v>1472</v>
      </c>
    </row>
    <row r="1505" spans="1:2">
      <c r="A1505">
        <v>2264</v>
      </c>
      <c r="B1505" t="s">
        <v>1473</v>
      </c>
    </row>
    <row r="1506" spans="1:2">
      <c r="A1506">
        <v>2265</v>
      </c>
      <c r="B1506" t="s">
        <v>1474</v>
      </c>
    </row>
    <row r="1507" spans="1:2">
      <c r="A1507">
        <v>2266</v>
      </c>
      <c r="B1507" t="s">
        <v>1475</v>
      </c>
    </row>
    <row r="1508" spans="1:2">
      <c r="A1508">
        <v>2267</v>
      </c>
      <c r="B1508" t="s">
        <v>1476</v>
      </c>
    </row>
    <row r="1509" spans="1:2">
      <c r="A1509">
        <v>2268</v>
      </c>
      <c r="B1509" t="s">
        <v>1477</v>
      </c>
    </row>
    <row r="1510" spans="1:2">
      <c r="A1510">
        <v>2330</v>
      </c>
      <c r="B1510" t="s">
        <v>1478</v>
      </c>
    </row>
    <row r="1511" spans="1:2">
      <c r="A1511">
        <v>2332</v>
      </c>
      <c r="B1511" t="s">
        <v>1479</v>
      </c>
    </row>
    <row r="1512" spans="1:2">
      <c r="A1512">
        <v>2333</v>
      </c>
      <c r="B1512" t="s">
        <v>1480</v>
      </c>
    </row>
    <row r="1513" spans="1:2">
      <c r="A1513">
        <v>2334</v>
      </c>
      <c r="B1513" t="s">
        <v>1481</v>
      </c>
    </row>
    <row r="1514" spans="1:2">
      <c r="A1514">
        <v>2335</v>
      </c>
      <c r="B1514" t="s">
        <v>1482</v>
      </c>
    </row>
    <row r="1515" spans="1:2">
      <c r="A1515">
        <v>2336</v>
      </c>
      <c r="B1515" t="s">
        <v>1483</v>
      </c>
    </row>
    <row r="1516" spans="1:2">
      <c r="A1516">
        <v>2337</v>
      </c>
      <c r="B1516" t="s">
        <v>1484</v>
      </c>
    </row>
    <row r="1517" spans="1:2">
      <c r="A1517">
        <v>2338</v>
      </c>
      <c r="B1517" t="s">
        <v>1485</v>
      </c>
    </row>
    <row r="1518" spans="1:2">
      <c r="A1518">
        <v>2339</v>
      </c>
      <c r="B1518" t="s">
        <v>1486</v>
      </c>
    </row>
    <row r="1519" spans="1:2">
      <c r="A1519">
        <v>2341</v>
      </c>
      <c r="B1519" t="s">
        <v>1487</v>
      </c>
    </row>
    <row r="1520" spans="1:2">
      <c r="A1520">
        <v>2342</v>
      </c>
      <c r="B1520" t="s">
        <v>1488</v>
      </c>
    </row>
    <row r="1521" spans="1:2">
      <c r="A1521">
        <v>2343</v>
      </c>
      <c r="B1521" t="s">
        <v>1489</v>
      </c>
    </row>
    <row r="1522" spans="1:2">
      <c r="A1522">
        <v>2344</v>
      </c>
      <c r="B1522" t="s">
        <v>1490</v>
      </c>
    </row>
    <row r="1523" spans="1:2">
      <c r="A1523">
        <v>2345</v>
      </c>
      <c r="B1523" t="s">
        <v>1491</v>
      </c>
    </row>
    <row r="1524" spans="1:2">
      <c r="A1524">
        <v>2346</v>
      </c>
      <c r="B1524" t="s">
        <v>1492</v>
      </c>
    </row>
    <row r="1525" spans="1:2">
      <c r="A1525">
        <v>2347</v>
      </c>
      <c r="B1525" t="s">
        <v>1493</v>
      </c>
    </row>
    <row r="1526" spans="1:2">
      <c r="A1526">
        <v>2348</v>
      </c>
      <c r="B1526" t="s">
        <v>1494</v>
      </c>
    </row>
    <row r="1527" spans="1:2">
      <c r="A1527">
        <v>2349</v>
      </c>
      <c r="B1527" t="s">
        <v>1495</v>
      </c>
    </row>
    <row r="1528" spans="1:2">
      <c r="A1528">
        <v>2350</v>
      </c>
      <c r="B1528" t="s">
        <v>1496</v>
      </c>
    </row>
    <row r="1529" spans="1:2">
      <c r="A1529">
        <v>2351</v>
      </c>
      <c r="B1529" t="s">
        <v>2534</v>
      </c>
    </row>
    <row r="1530" spans="1:2">
      <c r="A1530">
        <v>2352</v>
      </c>
      <c r="B1530" t="s">
        <v>1497</v>
      </c>
    </row>
    <row r="1531" spans="1:2">
      <c r="A1531">
        <v>2353</v>
      </c>
      <c r="B1531" t="s">
        <v>1498</v>
      </c>
    </row>
    <row r="1532" spans="1:2">
      <c r="A1532">
        <v>2354</v>
      </c>
      <c r="B1532" t="s">
        <v>1499</v>
      </c>
    </row>
    <row r="1533" spans="1:2">
      <c r="A1533">
        <v>2355</v>
      </c>
      <c r="B1533" t="s">
        <v>1500</v>
      </c>
    </row>
    <row r="1534" spans="1:2">
      <c r="A1534">
        <v>2356</v>
      </c>
      <c r="B1534" t="s">
        <v>1501</v>
      </c>
    </row>
    <row r="1535" spans="1:2">
      <c r="A1535">
        <v>2357</v>
      </c>
      <c r="B1535" t="s">
        <v>1502</v>
      </c>
    </row>
    <row r="1536" spans="1:2">
      <c r="A1536">
        <v>2358</v>
      </c>
      <c r="B1536" t="s">
        <v>1503</v>
      </c>
    </row>
    <row r="1537" spans="1:2">
      <c r="A1537">
        <v>2359</v>
      </c>
      <c r="B1537" t="s">
        <v>1504</v>
      </c>
    </row>
    <row r="1538" spans="1:2">
      <c r="A1538">
        <v>2360</v>
      </c>
      <c r="B1538" t="s">
        <v>1505</v>
      </c>
    </row>
    <row r="1539" spans="1:2">
      <c r="A1539">
        <v>2361</v>
      </c>
      <c r="B1539" t="s">
        <v>1506</v>
      </c>
    </row>
    <row r="1540" spans="1:2">
      <c r="A1540">
        <v>2362</v>
      </c>
      <c r="B1540" t="s">
        <v>1507</v>
      </c>
    </row>
    <row r="1541" spans="1:2">
      <c r="A1541">
        <v>2363</v>
      </c>
      <c r="B1541" t="s">
        <v>1508</v>
      </c>
    </row>
    <row r="1542" spans="1:2">
      <c r="A1542">
        <v>2364</v>
      </c>
      <c r="B1542" t="s">
        <v>1509</v>
      </c>
    </row>
    <row r="1543" spans="1:2">
      <c r="A1543">
        <v>2365</v>
      </c>
      <c r="B1543" t="s">
        <v>1510</v>
      </c>
    </row>
    <row r="1544" spans="1:2">
      <c r="A1544">
        <v>2366</v>
      </c>
      <c r="B1544" t="s">
        <v>1511</v>
      </c>
    </row>
    <row r="1545" spans="1:2">
      <c r="A1545">
        <v>2367</v>
      </c>
      <c r="B1545" t="s">
        <v>1512</v>
      </c>
    </row>
    <row r="1546" spans="1:2">
      <c r="A1546">
        <v>2368</v>
      </c>
      <c r="B1546" t="s">
        <v>1513</v>
      </c>
    </row>
    <row r="1547" spans="1:2">
      <c r="A1547">
        <v>2369</v>
      </c>
      <c r="B1547" t="s">
        <v>1514</v>
      </c>
    </row>
    <row r="1548" spans="1:2">
      <c r="A1548">
        <v>2370</v>
      </c>
      <c r="B1548" t="s">
        <v>1515</v>
      </c>
    </row>
    <row r="1549" spans="1:2">
      <c r="A1549">
        <v>2371</v>
      </c>
      <c r="B1549" t="s">
        <v>1516</v>
      </c>
    </row>
    <row r="1550" spans="1:2">
      <c r="A1550">
        <v>2372</v>
      </c>
      <c r="B1550" t="s">
        <v>1517</v>
      </c>
    </row>
    <row r="1551" spans="1:2">
      <c r="A1551">
        <v>2374</v>
      </c>
      <c r="B1551" t="s">
        <v>1518</v>
      </c>
    </row>
    <row r="1552" spans="1:2">
      <c r="A1552">
        <v>2375</v>
      </c>
      <c r="B1552" t="s">
        <v>1519</v>
      </c>
    </row>
    <row r="1553" spans="1:2">
      <c r="A1553">
        <v>2377</v>
      </c>
      <c r="B1553" t="s">
        <v>2535</v>
      </c>
    </row>
    <row r="1554" spans="1:2">
      <c r="A1554">
        <v>2378</v>
      </c>
      <c r="B1554" t="s">
        <v>1520</v>
      </c>
    </row>
    <row r="1555" spans="1:2">
      <c r="A1555">
        <v>2379</v>
      </c>
      <c r="B1555" t="s">
        <v>1521</v>
      </c>
    </row>
    <row r="1556" spans="1:2">
      <c r="A1556">
        <v>2382</v>
      </c>
      <c r="B1556" t="s">
        <v>1522</v>
      </c>
    </row>
    <row r="1557" spans="1:2">
      <c r="A1557">
        <v>2383</v>
      </c>
      <c r="B1557" t="s">
        <v>2536</v>
      </c>
    </row>
    <row r="1558" spans="1:2">
      <c r="A1558">
        <v>2384</v>
      </c>
      <c r="B1558" t="s">
        <v>1523</v>
      </c>
    </row>
    <row r="1559" spans="1:2">
      <c r="A1559">
        <v>2385</v>
      </c>
      <c r="B1559" t="s">
        <v>1524</v>
      </c>
    </row>
    <row r="1560" spans="1:2">
      <c r="A1560">
        <v>2386</v>
      </c>
      <c r="B1560" t="s">
        <v>1525</v>
      </c>
    </row>
    <row r="1561" spans="1:2">
      <c r="A1561">
        <v>2387</v>
      </c>
      <c r="B1561" t="s">
        <v>1526</v>
      </c>
    </row>
    <row r="1562" spans="1:2">
      <c r="A1562">
        <v>2388</v>
      </c>
      <c r="B1562" t="s">
        <v>1527</v>
      </c>
    </row>
    <row r="1563" spans="1:2">
      <c r="A1563">
        <v>2389</v>
      </c>
      <c r="B1563" t="s">
        <v>1528</v>
      </c>
    </row>
    <row r="1564" spans="1:2">
      <c r="A1564">
        <v>2390</v>
      </c>
      <c r="B1564" t="s">
        <v>1529</v>
      </c>
    </row>
    <row r="1565" spans="1:2">
      <c r="A1565">
        <v>2391</v>
      </c>
      <c r="B1565" t="s">
        <v>1530</v>
      </c>
    </row>
    <row r="1566" spans="1:2">
      <c r="A1566">
        <v>2392</v>
      </c>
      <c r="B1566" t="s">
        <v>1531</v>
      </c>
    </row>
    <row r="1567" spans="1:2">
      <c r="A1567">
        <v>2393</v>
      </c>
      <c r="B1567" t="s">
        <v>1532</v>
      </c>
    </row>
    <row r="1568" spans="1:2">
      <c r="A1568">
        <v>2395</v>
      </c>
      <c r="B1568" t="s">
        <v>1533</v>
      </c>
    </row>
    <row r="1569" spans="1:2">
      <c r="A1569">
        <v>2396</v>
      </c>
      <c r="B1569" t="s">
        <v>1534</v>
      </c>
    </row>
    <row r="1570" spans="1:2">
      <c r="A1570">
        <v>2397</v>
      </c>
      <c r="B1570" t="s">
        <v>1535</v>
      </c>
    </row>
    <row r="1571" spans="1:2">
      <c r="A1571">
        <v>2398</v>
      </c>
      <c r="B1571" t="s">
        <v>1536</v>
      </c>
    </row>
    <row r="1572" spans="1:2">
      <c r="A1572">
        <v>2400</v>
      </c>
      <c r="B1572" t="s">
        <v>1537</v>
      </c>
    </row>
    <row r="1573" spans="1:2">
      <c r="A1573">
        <v>2401</v>
      </c>
      <c r="B1573" t="s">
        <v>1538</v>
      </c>
    </row>
    <row r="1574" spans="1:2">
      <c r="A1574">
        <v>2402</v>
      </c>
      <c r="B1574" t="s">
        <v>1539</v>
      </c>
    </row>
    <row r="1575" spans="1:2">
      <c r="A1575">
        <v>2403</v>
      </c>
      <c r="B1575" t="s">
        <v>1540</v>
      </c>
    </row>
    <row r="1576" spans="1:2">
      <c r="A1576">
        <v>2404</v>
      </c>
      <c r="B1576" t="s">
        <v>1541</v>
      </c>
    </row>
    <row r="1577" spans="1:2">
      <c r="A1577">
        <v>2405</v>
      </c>
      <c r="B1577" t="s">
        <v>1542</v>
      </c>
    </row>
    <row r="1578" spans="1:2">
      <c r="A1578">
        <v>2406</v>
      </c>
      <c r="B1578" t="s">
        <v>1543</v>
      </c>
    </row>
    <row r="1579" spans="1:2">
      <c r="A1579">
        <v>2407</v>
      </c>
      <c r="B1579" t="s">
        <v>1544</v>
      </c>
    </row>
    <row r="1580" spans="1:2">
      <c r="A1580">
        <v>2408</v>
      </c>
      <c r="B1580" t="s">
        <v>1545</v>
      </c>
    </row>
    <row r="1581" spans="1:2">
      <c r="A1581">
        <v>2409</v>
      </c>
      <c r="B1581" t="s">
        <v>1546</v>
      </c>
    </row>
    <row r="1582" spans="1:2">
      <c r="A1582">
        <v>2410</v>
      </c>
      <c r="B1582" t="s">
        <v>1547</v>
      </c>
    </row>
    <row r="1583" spans="1:2">
      <c r="A1583">
        <v>2412</v>
      </c>
      <c r="B1583" t="s">
        <v>1548</v>
      </c>
    </row>
    <row r="1584" spans="1:2">
      <c r="A1584">
        <v>2413</v>
      </c>
      <c r="B1584" t="s">
        <v>1549</v>
      </c>
    </row>
    <row r="1585" spans="1:2">
      <c r="A1585">
        <v>2414</v>
      </c>
      <c r="B1585" t="s">
        <v>1550</v>
      </c>
    </row>
    <row r="1586" spans="1:2">
      <c r="A1586">
        <v>2416</v>
      </c>
      <c r="B1586" t="s">
        <v>1551</v>
      </c>
    </row>
    <row r="1587" spans="1:2">
      <c r="A1587">
        <v>2417</v>
      </c>
      <c r="B1587" t="s">
        <v>1552</v>
      </c>
    </row>
    <row r="1588" spans="1:2">
      <c r="A1588">
        <v>2418</v>
      </c>
      <c r="B1588" t="s">
        <v>1553</v>
      </c>
    </row>
    <row r="1589" spans="1:2">
      <c r="A1589">
        <v>2419</v>
      </c>
      <c r="B1589" t="s">
        <v>1554</v>
      </c>
    </row>
    <row r="1590" spans="1:2">
      <c r="A1590">
        <v>2420</v>
      </c>
      <c r="B1590" t="s">
        <v>1555</v>
      </c>
    </row>
    <row r="1591" spans="1:2">
      <c r="A1591">
        <v>2424</v>
      </c>
      <c r="B1591" t="s">
        <v>1556</v>
      </c>
    </row>
    <row r="1592" spans="1:2">
      <c r="A1592">
        <v>2428</v>
      </c>
      <c r="B1592" t="s">
        <v>1557</v>
      </c>
    </row>
    <row r="1593" spans="1:2">
      <c r="A1593">
        <v>2429</v>
      </c>
      <c r="B1593" t="s">
        <v>1558</v>
      </c>
    </row>
    <row r="1594" spans="1:2">
      <c r="A1594">
        <v>2436</v>
      </c>
      <c r="B1594" t="s">
        <v>1559</v>
      </c>
    </row>
    <row r="1595" spans="1:2">
      <c r="A1595">
        <v>2437</v>
      </c>
      <c r="B1595" t="s">
        <v>1560</v>
      </c>
    </row>
    <row r="1596" spans="1:2">
      <c r="A1596">
        <v>2438</v>
      </c>
      <c r="B1596" t="s">
        <v>1561</v>
      </c>
    </row>
    <row r="1597" spans="1:2">
      <c r="A1597">
        <v>2439</v>
      </c>
      <c r="B1597" t="s">
        <v>1562</v>
      </c>
    </row>
    <row r="1598" spans="1:2">
      <c r="A1598">
        <v>2440</v>
      </c>
      <c r="B1598" t="s">
        <v>1563</v>
      </c>
    </row>
    <row r="1599" spans="1:2">
      <c r="A1599">
        <v>2441</v>
      </c>
      <c r="B1599" t="s">
        <v>1564</v>
      </c>
    </row>
    <row r="1600" spans="1:2">
      <c r="A1600">
        <v>2442</v>
      </c>
      <c r="B1600" t="s">
        <v>1565</v>
      </c>
    </row>
    <row r="1601" spans="1:2">
      <c r="A1601">
        <v>2443</v>
      </c>
      <c r="B1601" t="s">
        <v>1566</v>
      </c>
    </row>
    <row r="1602" spans="1:2">
      <c r="A1602">
        <v>2445</v>
      </c>
      <c r="B1602" t="s">
        <v>2537</v>
      </c>
    </row>
    <row r="1603" spans="1:2">
      <c r="A1603">
        <v>2446</v>
      </c>
      <c r="B1603" t="s">
        <v>1567</v>
      </c>
    </row>
    <row r="1604" spans="1:2">
      <c r="A1604">
        <v>2447</v>
      </c>
      <c r="B1604" t="s">
        <v>1568</v>
      </c>
    </row>
    <row r="1605" spans="1:2">
      <c r="A1605">
        <v>2449</v>
      </c>
      <c r="B1605" t="s">
        <v>1569</v>
      </c>
    </row>
    <row r="1606" spans="1:2">
      <c r="A1606">
        <v>2450</v>
      </c>
      <c r="B1606" t="s">
        <v>1570</v>
      </c>
    </row>
    <row r="1607" spans="1:2">
      <c r="A1607">
        <v>2451</v>
      </c>
      <c r="B1607" t="s">
        <v>1571</v>
      </c>
    </row>
    <row r="1608" spans="1:2">
      <c r="A1608">
        <v>2452</v>
      </c>
      <c r="B1608" t="s">
        <v>1572</v>
      </c>
    </row>
    <row r="1609" spans="1:2">
      <c r="A1609">
        <v>2453</v>
      </c>
      <c r="B1609" t="s">
        <v>1573</v>
      </c>
    </row>
    <row r="1610" spans="1:2">
      <c r="A1610">
        <v>2454</v>
      </c>
      <c r="B1610" t="s">
        <v>1574</v>
      </c>
    </row>
    <row r="1611" spans="1:2">
      <c r="A1611">
        <v>2455</v>
      </c>
      <c r="B1611" t="s">
        <v>1575</v>
      </c>
    </row>
    <row r="1612" spans="1:2">
      <c r="A1612">
        <v>2456</v>
      </c>
      <c r="B1612" t="s">
        <v>1576</v>
      </c>
    </row>
    <row r="1613" spans="1:2">
      <c r="A1613">
        <v>2457</v>
      </c>
      <c r="B1613" t="s">
        <v>1577</v>
      </c>
    </row>
    <row r="1614" spans="1:2">
      <c r="A1614">
        <v>2460</v>
      </c>
      <c r="B1614" t="s">
        <v>1578</v>
      </c>
    </row>
    <row r="1615" spans="1:2">
      <c r="A1615">
        <v>2461</v>
      </c>
      <c r="B1615" t="s">
        <v>1579</v>
      </c>
    </row>
    <row r="1616" spans="1:2">
      <c r="A1616">
        <v>2462</v>
      </c>
      <c r="B1616" t="s">
        <v>1580</v>
      </c>
    </row>
    <row r="1617" spans="1:2">
      <c r="A1617">
        <v>2463</v>
      </c>
      <c r="B1617" t="s">
        <v>1581</v>
      </c>
    </row>
    <row r="1618" spans="1:2">
      <c r="A1618">
        <v>2465</v>
      </c>
      <c r="B1618" t="s">
        <v>1582</v>
      </c>
    </row>
    <row r="1619" spans="1:2">
      <c r="A1619">
        <v>2466</v>
      </c>
      <c r="B1619" t="s">
        <v>1583</v>
      </c>
    </row>
    <row r="1620" spans="1:2">
      <c r="A1620">
        <v>2467</v>
      </c>
      <c r="B1620" t="s">
        <v>1584</v>
      </c>
    </row>
    <row r="1621" spans="1:2">
      <c r="A1621">
        <v>2468</v>
      </c>
      <c r="B1621" t="s">
        <v>1585</v>
      </c>
    </row>
    <row r="1622" spans="1:2">
      <c r="A1622">
        <v>2469</v>
      </c>
      <c r="B1622" t="s">
        <v>1586</v>
      </c>
    </row>
    <row r="1623" spans="1:2">
      <c r="A1623">
        <v>2472</v>
      </c>
      <c r="B1623" t="s">
        <v>1587</v>
      </c>
    </row>
    <row r="1624" spans="1:2">
      <c r="A1624">
        <v>2474</v>
      </c>
      <c r="B1624" t="s">
        <v>1588</v>
      </c>
    </row>
    <row r="1625" spans="1:2">
      <c r="A1625">
        <v>2475</v>
      </c>
      <c r="B1625" t="s">
        <v>1589</v>
      </c>
    </row>
    <row r="1626" spans="1:2">
      <c r="A1626">
        <v>2476</v>
      </c>
      <c r="B1626" t="s">
        <v>2538</v>
      </c>
    </row>
    <row r="1627" spans="1:2">
      <c r="A1627">
        <v>2477</v>
      </c>
      <c r="B1627" t="s">
        <v>2579</v>
      </c>
    </row>
    <row r="1628" spans="1:2">
      <c r="A1628">
        <v>2478</v>
      </c>
      <c r="B1628" t="s">
        <v>1590</v>
      </c>
    </row>
    <row r="1629" spans="1:2">
      <c r="A1629">
        <v>2479</v>
      </c>
      <c r="B1629" t="s">
        <v>1591</v>
      </c>
    </row>
    <row r="1630" spans="1:2">
      <c r="A1630">
        <v>2480</v>
      </c>
      <c r="B1630" t="s">
        <v>1592</v>
      </c>
    </row>
    <row r="1631" spans="1:2">
      <c r="A1631">
        <v>2481</v>
      </c>
      <c r="B1631" t="s">
        <v>1593</v>
      </c>
    </row>
    <row r="1632" spans="1:2">
      <c r="A1632">
        <v>2482</v>
      </c>
      <c r="B1632" t="s">
        <v>1594</v>
      </c>
    </row>
    <row r="1633" spans="1:2">
      <c r="A1633">
        <v>2483</v>
      </c>
      <c r="B1633" t="s">
        <v>1595</v>
      </c>
    </row>
    <row r="1634" spans="1:2">
      <c r="A1634">
        <v>2484</v>
      </c>
      <c r="B1634" t="s">
        <v>1596</v>
      </c>
    </row>
    <row r="1635" spans="1:2">
      <c r="A1635">
        <v>2542</v>
      </c>
      <c r="B1635" t="s">
        <v>1597</v>
      </c>
    </row>
    <row r="1636" spans="1:2">
      <c r="A1636">
        <v>2543</v>
      </c>
      <c r="B1636" t="s">
        <v>1598</v>
      </c>
    </row>
    <row r="1637" spans="1:2">
      <c r="A1637">
        <v>2544</v>
      </c>
      <c r="B1637" t="s">
        <v>1599</v>
      </c>
    </row>
    <row r="1638" spans="1:2">
      <c r="A1638">
        <v>2546</v>
      </c>
      <c r="B1638" t="s">
        <v>1600</v>
      </c>
    </row>
    <row r="1639" spans="1:2">
      <c r="A1639">
        <v>2547</v>
      </c>
      <c r="B1639" t="s">
        <v>1601</v>
      </c>
    </row>
    <row r="1640" spans="1:2">
      <c r="A1640">
        <v>2548</v>
      </c>
      <c r="B1640" t="s">
        <v>1602</v>
      </c>
    </row>
    <row r="1641" spans="1:2">
      <c r="A1641">
        <v>2549</v>
      </c>
      <c r="B1641" t="s">
        <v>1603</v>
      </c>
    </row>
    <row r="1642" spans="1:2">
      <c r="A1642">
        <v>2550</v>
      </c>
      <c r="B1642" t="s">
        <v>1604</v>
      </c>
    </row>
    <row r="1643" spans="1:2">
      <c r="A1643">
        <v>2553</v>
      </c>
      <c r="B1643" t="s">
        <v>1605</v>
      </c>
    </row>
    <row r="1644" spans="1:2">
      <c r="A1644">
        <v>2554</v>
      </c>
      <c r="B1644" t="s">
        <v>1606</v>
      </c>
    </row>
    <row r="1645" spans="1:2">
      <c r="A1645">
        <v>2555</v>
      </c>
      <c r="B1645" t="s">
        <v>1607</v>
      </c>
    </row>
    <row r="1646" spans="1:2">
      <c r="A1646">
        <v>2556</v>
      </c>
      <c r="B1646" t="s">
        <v>1608</v>
      </c>
    </row>
    <row r="1647" spans="1:2">
      <c r="A1647">
        <v>2557</v>
      </c>
      <c r="B1647" t="s">
        <v>1609</v>
      </c>
    </row>
    <row r="1648" spans="1:2">
      <c r="A1648">
        <v>2558</v>
      </c>
      <c r="B1648" t="s">
        <v>1610</v>
      </c>
    </row>
    <row r="1649" spans="1:2">
      <c r="A1649">
        <v>2560</v>
      </c>
      <c r="B1649" t="s">
        <v>1611</v>
      </c>
    </row>
    <row r="1650" spans="1:2">
      <c r="A1650">
        <v>2561</v>
      </c>
      <c r="B1650" t="s">
        <v>1612</v>
      </c>
    </row>
    <row r="1651" spans="1:2">
      <c r="A1651">
        <v>2562</v>
      </c>
      <c r="B1651" t="s">
        <v>1613</v>
      </c>
    </row>
    <row r="1652" spans="1:2">
      <c r="A1652">
        <v>2563</v>
      </c>
      <c r="B1652" t="s">
        <v>1614</v>
      </c>
    </row>
    <row r="1653" spans="1:2">
      <c r="A1653">
        <v>2564</v>
      </c>
      <c r="B1653" t="s">
        <v>1615</v>
      </c>
    </row>
    <row r="1654" spans="1:2">
      <c r="A1654">
        <v>2566</v>
      </c>
      <c r="B1654" t="s">
        <v>1616</v>
      </c>
    </row>
    <row r="1655" spans="1:2">
      <c r="A1655">
        <v>2567</v>
      </c>
      <c r="B1655" t="s">
        <v>1617</v>
      </c>
    </row>
    <row r="1656" spans="1:2">
      <c r="A1656">
        <v>2569</v>
      </c>
      <c r="B1656" t="s">
        <v>1618</v>
      </c>
    </row>
    <row r="1657" spans="1:2">
      <c r="A1657">
        <v>2570</v>
      </c>
      <c r="B1657" t="s">
        <v>1619</v>
      </c>
    </row>
    <row r="1658" spans="1:2">
      <c r="A1658">
        <v>2571</v>
      </c>
      <c r="B1658" t="s">
        <v>1620</v>
      </c>
    </row>
    <row r="1659" spans="1:2">
      <c r="A1659">
        <v>2572</v>
      </c>
      <c r="B1659" t="s">
        <v>1621</v>
      </c>
    </row>
    <row r="1660" spans="1:2">
      <c r="A1660">
        <v>2573</v>
      </c>
      <c r="B1660" t="s">
        <v>1622</v>
      </c>
    </row>
    <row r="1661" spans="1:2">
      <c r="A1661">
        <v>2574</v>
      </c>
      <c r="B1661" t="s">
        <v>1623</v>
      </c>
    </row>
    <row r="1662" spans="1:2">
      <c r="A1662">
        <v>2575</v>
      </c>
      <c r="B1662" t="s">
        <v>1624</v>
      </c>
    </row>
    <row r="1663" spans="1:2">
      <c r="A1663">
        <v>2578</v>
      </c>
      <c r="B1663" t="s">
        <v>1625</v>
      </c>
    </row>
    <row r="1664" spans="1:2">
      <c r="A1664">
        <v>2581</v>
      </c>
      <c r="B1664" t="s">
        <v>1626</v>
      </c>
    </row>
    <row r="1665" spans="1:2">
      <c r="A1665">
        <v>2582</v>
      </c>
      <c r="B1665" t="s">
        <v>1627</v>
      </c>
    </row>
    <row r="1666" spans="1:2">
      <c r="A1666">
        <v>2584</v>
      </c>
      <c r="B1666" t="s">
        <v>1628</v>
      </c>
    </row>
    <row r="1667" spans="1:2">
      <c r="A1667">
        <v>2585</v>
      </c>
      <c r="B1667" t="s">
        <v>1629</v>
      </c>
    </row>
    <row r="1668" spans="1:2">
      <c r="A1668">
        <v>2587</v>
      </c>
      <c r="B1668" t="s">
        <v>1630</v>
      </c>
    </row>
    <row r="1669" spans="1:2">
      <c r="A1669">
        <v>2588</v>
      </c>
      <c r="B1669" t="s">
        <v>1631</v>
      </c>
    </row>
    <row r="1670" spans="1:2">
      <c r="A1670">
        <v>2590</v>
      </c>
      <c r="B1670" t="s">
        <v>1632</v>
      </c>
    </row>
    <row r="1671" spans="1:2">
      <c r="A1671">
        <v>2592</v>
      </c>
      <c r="B1671" t="s">
        <v>1633</v>
      </c>
    </row>
    <row r="1672" spans="1:2">
      <c r="A1672">
        <v>2593</v>
      </c>
      <c r="B1672" t="s">
        <v>1634</v>
      </c>
    </row>
    <row r="1673" spans="1:2">
      <c r="A1673">
        <v>2594</v>
      </c>
      <c r="B1673" t="s">
        <v>1635</v>
      </c>
    </row>
    <row r="1674" spans="1:2">
      <c r="A1674">
        <v>2595</v>
      </c>
      <c r="B1674" t="s">
        <v>1636</v>
      </c>
    </row>
    <row r="1675" spans="1:2">
      <c r="A1675">
        <v>2597</v>
      </c>
      <c r="B1675" t="s">
        <v>1637</v>
      </c>
    </row>
    <row r="1676" spans="1:2">
      <c r="A1676">
        <v>2599</v>
      </c>
      <c r="B1676" t="s">
        <v>1638</v>
      </c>
    </row>
    <row r="1677" spans="1:2">
      <c r="A1677">
        <v>2600</v>
      </c>
      <c r="B1677" t="s">
        <v>2539</v>
      </c>
    </row>
    <row r="1678" spans="1:2">
      <c r="A1678">
        <v>2602</v>
      </c>
      <c r="B1678" t="s">
        <v>1639</v>
      </c>
    </row>
    <row r="1679" spans="1:2">
      <c r="A1679">
        <v>2604</v>
      </c>
      <c r="B1679" t="s">
        <v>1640</v>
      </c>
    </row>
    <row r="1680" spans="1:2">
      <c r="A1680">
        <v>2606</v>
      </c>
      <c r="B1680" t="s">
        <v>1641</v>
      </c>
    </row>
    <row r="1681" spans="1:2">
      <c r="A1681">
        <v>2609</v>
      </c>
      <c r="B1681" t="s">
        <v>1642</v>
      </c>
    </row>
    <row r="1682" spans="1:2">
      <c r="A1682">
        <v>2611</v>
      </c>
      <c r="B1682" t="s">
        <v>1643</v>
      </c>
    </row>
    <row r="1683" spans="1:2">
      <c r="A1683">
        <v>2612</v>
      </c>
      <c r="B1683" t="s">
        <v>1644</v>
      </c>
    </row>
    <row r="1684" spans="1:2">
      <c r="A1684">
        <v>2613</v>
      </c>
      <c r="B1684" t="s">
        <v>1645</v>
      </c>
    </row>
    <row r="1685" spans="1:2">
      <c r="A1685">
        <v>2616</v>
      </c>
      <c r="B1685" t="s">
        <v>1646</v>
      </c>
    </row>
    <row r="1686" spans="1:2">
      <c r="A1686">
        <v>2617</v>
      </c>
      <c r="B1686" t="s">
        <v>1647</v>
      </c>
    </row>
    <row r="1687" spans="1:2">
      <c r="A1687">
        <v>2618</v>
      </c>
      <c r="B1687" t="s">
        <v>1648</v>
      </c>
    </row>
    <row r="1688" spans="1:2">
      <c r="A1688">
        <v>2619</v>
      </c>
      <c r="B1688" t="s">
        <v>1649</v>
      </c>
    </row>
    <row r="1689" spans="1:2">
      <c r="A1689">
        <v>2620</v>
      </c>
      <c r="B1689" t="s">
        <v>1650</v>
      </c>
    </row>
    <row r="1690" spans="1:2">
      <c r="A1690">
        <v>2621</v>
      </c>
      <c r="B1690" t="s">
        <v>1651</v>
      </c>
    </row>
    <row r="1691" spans="1:2">
      <c r="A1691">
        <v>2622</v>
      </c>
      <c r="B1691" t="s">
        <v>1652</v>
      </c>
    </row>
    <row r="1692" spans="1:2">
      <c r="A1692">
        <v>2624</v>
      </c>
      <c r="B1692" t="s">
        <v>1653</v>
      </c>
    </row>
    <row r="1693" spans="1:2">
      <c r="A1693">
        <v>2625</v>
      </c>
      <c r="B1693" t="s">
        <v>1654</v>
      </c>
    </row>
    <row r="1694" spans="1:2">
      <c r="A1694">
        <v>2626</v>
      </c>
      <c r="B1694" t="s">
        <v>1655</v>
      </c>
    </row>
    <row r="1695" spans="1:2">
      <c r="A1695">
        <v>2627</v>
      </c>
      <c r="B1695" t="s">
        <v>1656</v>
      </c>
    </row>
    <row r="1696" spans="1:2">
      <c r="A1696">
        <v>2628</v>
      </c>
      <c r="B1696" t="s">
        <v>1657</v>
      </c>
    </row>
    <row r="1697" spans="1:2">
      <c r="A1697">
        <v>2629</v>
      </c>
      <c r="B1697" t="s">
        <v>1658</v>
      </c>
    </row>
    <row r="1698" spans="1:2">
      <c r="A1698">
        <v>2631</v>
      </c>
      <c r="B1698" t="s">
        <v>1659</v>
      </c>
    </row>
    <row r="1699" spans="1:2">
      <c r="A1699">
        <v>2634</v>
      </c>
      <c r="B1699" t="s">
        <v>1660</v>
      </c>
    </row>
    <row r="1700" spans="1:2">
      <c r="A1700">
        <v>2637</v>
      </c>
      <c r="B1700" t="s">
        <v>1661</v>
      </c>
    </row>
    <row r="1701" spans="1:2">
      <c r="A1701">
        <v>2638</v>
      </c>
      <c r="B1701" t="s">
        <v>1662</v>
      </c>
    </row>
    <row r="1702" spans="1:2">
      <c r="A1702">
        <v>2640</v>
      </c>
      <c r="B1702" t="s">
        <v>1663</v>
      </c>
    </row>
    <row r="1703" spans="1:2">
      <c r="A1703">
        <v>2641</v>
      </c>
      <c r="B1703" t="s">
        <v>1664</v>
      </c>
    </row>
    <row r="1704" spans="1:2">
      <c r="A1704">
        <v>2642</v>
      </c>
      <c r="B1704" t="s">
        <v>1665</v>
      </c>
    </row>
    <row r="1705" spans="1:2">
      <c r="A1705">
        <v>2643</v>
      </c>
      <c r="B1705" t="s">
        <v>1666</v>
      </c>
    </row>
    <row r="1706" spans="1:2">
      <c r="A1706">
        <v>2644</v>
      </c>
      <c r="B1706" t="s">
        <v>1667</v>
      </c>
    </row>
    <row r="1707" spans="1:2">
      <c r="A1707">
        <v>2647</v>
      </c>
      <c r="B1707" t="s">
        <v>1669</v>
      </c>
    </row>
    <row r="1708" spans="1:2">
      <c r="A1708">
        <v>2648</v>
      </c>
      <c r="B1708" t="s">
        <v>1670</v>
      </c>
    </row>
    <row r="1709" spans="1:2">
      <c r="A1709">
        <v>2649</v>
      </c>
      <c r="B1709" t="s">
        <v>1671</v>
      </c>
    </row>
    <row r="1710" spans="1:2">
      <c r="A1710">
        <v>2650</v>
      </c>
      <c r="B1710" t="s">
        <v>1672</v>
      </c>
    </row>
    <row r="1711" spans="1:2">
      <c r="A1711">
        <v>2651</v>
      </c>
      <c r="B1711" t="s">
        <v>1673</v>
      </c>
    </row>
    <row r="1712" spans="1:2">
      <c r="A1712">
        <v>2652</v>
      </c>
      <c r="B1712" t="s">
        <v>1674</v>
      </c>
    </row>
    <row r="1713" spans="1:2">
      <c r="A1713">
        <v>2654</v>
      </c>
      <c r="B1713" t="s">
        <v>1675</v>
      </c>
    </row>
    <row r="1714" spans="1:2">
      <c r="A1714">
        <v>2657</v>
      </c>
      <c r="B1714" t="s">
        <v>1676</v>
      </c>
    </row>
    <row r="1715" spans="1:2">
      <c r="A1715">
        <v>2658</v>
      </c>
      <c r="B1715" t="s">
        <v>1677</v>
      </c>
    </row>
    <row r="1716" spans="1:2">
      <c r="A1716">
        <v>2659</v>
      </c>
      <c r="B1716" t="s">
        <v>2540</v>
      </c>
    </row>
    <row r="1717" spans="1:2">
      <c r="A1717">
        <v>2662</v>
      </c>
      <c r="B1717" t="s">
        <v>1678</v>
      </c>
    </row>
    <row r="1718" spans="1:2">
      <c r="A1718">
        <v>2663</v>
      </c>
      <c r="B1718" t="s">
        <v>1679</v>
      </c>
    </row>
    <row r="1719" spans="1:2">
      <c r="A1719">
        <v>2664</v>
      </c>
      <c r="B1719" t="s">
        <v>1680</v>
      </c>
    </row>
    <row r="1720" spans="1:2">
      <c r="A1720">
        <v>2665</v>
      </c>
      <c r="B1720" t="s">
        <v>1681</v>
      </c>
    </row>
    <row r="1721" spans="1:2">
      <c r="A1721">
        <v>2667</v>
      </c>
      <c r="B1721" t="s">
        <v>1682</v>
      </c>
    </row>
    <row r="1722" spans="1:2">
      <c r="A1722">
        <v>2668</v>
      </c>
      <c r="B1722" t="s">
        <v>1683</v>
      </c>
    </row>
    <row r="1723" spans="1:2">
      <c r="A1723">
        <v>2669</v>
      </c>
      <c r="B1723" t="s">
        <v>1684</v>
      </c>
    </row>
    <row r="1724" spans="1:2">
      <c r="A1724">
        <v>2672</v>
      </c>
      <c r="B1724" t="s">
        <v>1685</v>
      </c>
    </row>
    <row r="1725" spans="1:2">
      <c r="A1725">
        <v>2673</v>
      </c>
      <c r="B1725" t="s">
        <v>1686</v>
      </c>
    </row>
    <row r="1726" spans="1:2">
      <c r="A1726">
        <v>2676</v>
      </c>
      <c r="B1726" t="s">
        <v>1687</v>
      </c>
    </row>
    <row r="1727" spans="1:2">
      <c r="A1727">
        <v>2677</v>
      </c>
      <c r="B1727" t="s">
        <v>1688</v>
      </c>
    </row>
    <row r="1728" spans="1:2">
      <c r="A1728">
        <v>2678</v>
      </c>
      <c r="B1728" t="s">
        <v>1689</v>
      </c>
    </row>
    <row r="1729" spans="1:2">
      <c r="A1729">
        <v>2679</v>
      </c>
      <c r="B1729" t="s">
        <v>1690</v>
      </c>
    </row>
    <row r="1730" spans="1:2">
      <c r="A1730">
        <v>2680</v>
      </c>
      <c r="B1730" t="s">
        <v>1691</v>
      </c>
    </row>
    <row r="1731" spans="1:2">
      <c r="A1731">
        <v>2681</v>
      </c>
      <c r="B1731" t="s">
        <v>1692</v>
      </c>
    </row>
    <row r="1732" spans="1:2">
      <c r="A1732">
        <v>2684</v>
      </c>
      <c r="B1732" t="s">
        <v>1693</v>
      </c>
    </row>
    <row r="1733" spans="1:2">
      <c r="A1733">
        <v>2685</v>
      </c>
      <c r="B1733" t="s">
        <v>1694</v>
      </c>
    </row>
    <row r="1734" spans="1:2">
      <c r="A1734">
        <v>2686</v>
      </c>
      <c r="B1734" t="s">
        <v>1695</v>
      </c>
    </row>
    <row r="1735" spans="1:2">
      <c r="A1735">
        <v>2687</v>
      </c>
      <c r="B1735" t="s">
        <v>1696</v>
      </c>
    </row>
    <row r="1736" spans="1:2">
      <c r="A1736">
        <v>2688</v>
      </c>
      <c r="B1736" t="s">
        <v>1697</v>
      </c>
    </row>
    <row r="1737" spans="1:2">
      <c r="A1737">
        <v>2691</v>
      </c>
      <c r="B1737" t="s">
        <v>1698</v>
      </c>
    </row>
    <row r="1738" spans="1:2">
      <c r="A1738">
        <v>2692</v>
      </c>
      <c r="B1738" t="s">
        <v>1699</v>
      </c>
    </row>
    <row r="1739" spans="1:2">
      <c r="A1739">
        <v>2697</v>
      </c>
      <c r="B1739" t="s">
        <v>1700</v>
      </c>
    </row>
    <row r="1740" spans="1:2">
      <c r="A1740">
        <v>2698</v>
      </c>
      <c r="B1740" t="s">
        <v>1701</v>
      </c>
    </row>
    <row r="1741" spans="1:2">
      <c r="A1741">
        <v>2701</v>
      </c>
      <c r="B1741" t="s">
        <v>1702</v>
      </c>
    </row>
    <row r="1742" spans="1:2">
      <c r="A1742">
        <v>2702</v>
      </c>
      <c r="B1742" t="s">
        <v>1703</v>
      </c>
    </row>
    <row r="1743" spans="1:2">
      <c r="A1743">
        <v>2703</v>
      </c>
      <c r="B1743" t="s">
        <v>1704</v>
      </c>
    </row>
    <row r="1744" spans="1:2">
      <c r="A1744">
        <v>2704</v>
      </c>
      <c r="B1744" t="s">
        <v>1705</v>
      </c>
    </row>
    <row r="1745" spans="1:2">
      <c r="A1745">
        <v>2705</v>
      </c>
      <c r="B1745" t="s">
        <v>1706</v>
      </c>
    </row>
    <row r="1746" spans="1:2">
      <c r="A1746">
        <v>2706</v>
      </c>
      <c r="B1746" t="s">
        <v>1707</v>
      </c>
    </row>
    <row r="1747" spans="1:2">
      <c r="A1747">
        <v>2710</v>
      </c>
      <c r="B1747" t="s">
        <v>1708</v>
      </c>
    </row>
    <row r="1748" spans="1:2">
      <c r="A1748">
        <v>2711</v>
      </c>
      <c r="B1748" t="s">
        <v>1709</v>
      </c>
    </row>
    <row r="1749" spans="1:2">
      <c r="A1749">
        <v>2712</v>
      </c>
      <c r="B1749" t="s">
        <v>1710</v>
      </c>
    </row>
    <row r="1750" spans="1:2">
      <c r="A1750">
        <v>2715</v>
      </c>
      <c r="B1750" t="s">
        <v>1711</v>
      </c>
    </row>
    <row r="1751" spans="1:2">
      <c r="A1751">
        <v>2718</v>
      </c>
      <c r="B1751" t="s">
        <v>1712</v>
      </c>
    </row>
    <row r="1752" spans="1:2">
      <c r="A1752">
        <v>2721</v>
      </c>
      <c r="B1752" t="s">
        <v>1713</v>
      </c>
    </row>
    <row r="1753" spans="1:2">
      <c r="A1753">
        <v>2723</v>
      </c>
      <c r="B1753" t="s">
        <v>1714</v>
      </c>
    </row>
    <row r="1754" spans="1:2">
      <c r="A1754">
        <v>2725</v>
      </c>
      <c r="B1754" t="s">
        <v>1715</v>
      </c>
    </row>
    <row r="1755" spans="1:2">
      <c r="A1755">
        <v>2732</v>
      </c>
      <c r="B1755" t="s">
        <v>1716</v>
      </c>
    </row>
    <row r="1756" spans="1:2">
      <c r="A1756">
        <v>2733</v>
      </c>
      <c r="B1756" t="s">
        <v>1717</v>
      </c>
    </row>
    <row r="1757" spans="1:2">
      <c r="A1757">
        <v>2736</v>
      </c>
      <c r="B1757" t="s">
        <v>1718</v>
      </c>
    </row>
    <row r="1758" spans="1:2">
      <c r="A1758">
        <v>2739</v>
      </c>
      <c r="B1758" t="s">
        <v>1719</v>
      </c>
    </row>
    <row r="1759" spans="1:2">
      <c r="A1759">
        <v>2742</v>
      </c>
      <c r="B1759" t="s">
        <v>1720</v>
      </c>
    </row>
    <row r="1760" spans="1:2">
      <c r="A1760">
        <v>2745</v>
      </c>
      <c r="B1760" t="s">
        <v>1721</v>
      </c>
    </row>
    <row r="1761" spans="1:2">
      <c r="A1761">
        <v>2746</v>
      </c>
      <c r="B1761" t="s">
        <v>1722</v>
      </c>
    </row>
    <row r="1762" spans="1:2">
      <c r="A1762">
        <v>2747</v>
      </c>
      <c r="B1762" t="s">
        <v>1723</v>
      </c>
    </row>
    <row r="1763" spans="1:2">
      <c r="A1763">
        <v>2748</v>
      </c>
      <c r="B1763" t="s">
        <v>1724</v>
      </c>
    </row>
    <row r="1764" spans="1:2">
      <c r="A1764">
        <v>2749</v>
      </c>
      <c r="B1764" t="s">
        <v>1725</v>
      </c>
    </row>
    <row r="1765" spans="1:2">
      <c r="A1765">
        <v>2750</v>
      </c>
      <c r="B1765" t="s">
        <v>1726</v>
      </c>
    </row>
    <row r="1766" spans="1:2">
      <c r="A1766">
        <v>2751</v>
      </c>
      <c r="B1766" t="s">
        <v>1727</v>
      </c>
    </row>
    <row r="1767" spans="1:2">
      <c r="A1767">
        <v>2752</v>
      </c>
      <c r="B1767" t="s">
        <v>1728</v>
      </c>
    </row>
    <row r="1768" spans="1:2">
      <c r="A1768">
        <v>2753</v>
      </c>
      <c r="B1768" t="s">
        <v>1729</v>
      </c>
    </row>
    <row r="1769" spans="1:2">
      <c r="A1769">
        <v>2754</v>
      </c>
      <c r="B1769" t="s">
        <v>1730</v>
      </c>
    </row>
    <row r="1770" spans="1:2">
      <c r="A1770">
        <v>2755</v>
      </c>
      <c r="B1770" t="s">
        <v>1731</v>
      </c>
    </row>
    <row r="1771" spans="1:2">
      <c r="A1771">
        <v>2756</v>
      </c>
      <c r="B1771" t="s">
        <v>1732</v>
      </c>
    </row>
    <row r="1772" spans="1:2">
      <c r="A1772">
        <v>2757</v>
      </c>
      <c r="B1772" t="s">
        <v>1733</v>
      </c>
    </row>
    <row r="1773" spans="1:2">
      <c r="A1773">
        <v>2758</v>
      </c>
      <c r="B1773" t="s">
        <v>1734</v>
      </c>
    </row>
    <row r="1774" spans="1:2">
      <c r="A1774">
        <v>2759</v>
      </c>
      <c r="B1774" t="s">
        <v>1735</v>
      </c>
    </row>
    <row r="1775" spans="1:2">
      <c r="A1775">
        <v>2760</v>
      </c>
      <c r="B1775" t="s">
        <v>1736</v>
      </c>
    </row>
    <row r="1776" spans="1:2">
      <c r="A1776">
        <v>2761</v>
      </c>
      <c r="B1776" t="s">
        <v>1737</v>
      </c>
    </row>
    <row r="1777" spans="1:2">
      <c r="A1777">
        <v>2762</v>
      </c>
      <c r="B1777" t="s">
        <v>1738</v>
      </c>
    </row>
    <row r="1778" spans="1:2">
      <c r="A1778">
        <v>2801</v>
      </c>
      <c r="B1778" t="s">
        <v>1739</v>
      </c>
    </row>
    <row r="1779" spans="1:2">
      <c r="A1779">
        <v>2802</v>
      </c>
      <c r="B1779" t="s">
        <v>1740</v>
      </c>
    </row>
    <row r="1780" spans="1:2">
      <c r="A1780">
        <v>2803</v>
      </c>
      <c r="B1780" t="s">
        <v>1741</v>
      </c>
    </row>
    <row r="1781" spans="1:2">
      <c r="A1781">
        <v>2805</v>
      </c>
      <c r="B1781" t="s">
        <v>1742</v>
      </c>
    </row>
    <row r="1782" spans="1:2">
      <c r="A1782">
        <v>2806</v>
      </c>
      <c r="B1782" t="s">
        <v>1743</v>
      </c>
    </row>
    <row r="1783" spans="1:2">
      <c r="A1783">
        <v>2807</v>
      </c>
      <c r="B1783" t="s">
        <v>1744</v>
      </c>
    </row>
    <row r="1784" spans="1:2">
      <c r="A1784">
        <v>2808</v>
      </c>
      <c r="B1784" t="s">
        <v>1745</v>
      </c>
    </row>
    <row r="1785" spans="1:2">
      <c r="A1785">
        <v>2810</v>
      </c>
      <c r="B1785" t="s">
        <v>1746</v>
      </c>
    </row>
    <row r="1786" spans="1:2">
      <c r="A1786">
        <v>2811</v>
      </c>
      <c r="B1786" t="s">
        <v>1747</v>
      </c>
    </row>
    <row r="1787" spans="1:2">
      <c r="A1787">
        <v>2812</v>
      </c>
      <c r="B1787" t="s">
        <v>1748</v>
      </c>
    </row>
    <row r="1788" spans="1:2">
      <c r="A1788">
        <v>2813</v>
      </c>
      <c r="B1788" t="s">
        <v>1749</v>
      </c>
    </row>
    <row r="1789" spans="1:2">
      <c r="A1789">
        <v>2814</v>
      </c>
      <c r="B1789" t="s">
        <v>1750</v>
      </c>
    </row>
    <row r="1790" spans="1:2">
      <c r="A1790">
        <v>2816</v>
      </c>
      <c r="B1790" t="s">
        <v>1751</v>
      </c>
    </row>
    <row r="1791" spans="1:2">
      <c r="A1791">
        <v>2818</v>
      </c>
      <c r="B1791" t="s">
        <v>1752</v>
      </c>
    </row>
    <row r="1792" spans="1:2">
      <c r="A1792">
        <v>2819</v>
      </c>
      <c r="B1792" t="s">
        <v>1753</v>
      </c>
    </row>
    <row r="1793" spans="1:2">
      <c r="A1793">
        <v>2820</v>
      </c>
      <c r="B1793" t="s">
        <v>1754</v>
      </c>
    </row>
    <row r="1794" spans="1:2">
      <c r="A1794">
        <v>2821</v>
      </c>
      <c r="B1794" t="s">
        <v>1755</v>
      </c>
    </row>
    <row r="1795" spans="1:2">
      <c r="A1795">
        <v>2823</v>
      </c>
      <c r="B1795" t="s">
        <v>1756</v>
      </c>
    </row>
    <row r="1796" spans="1:2">
      <c r="A1796">
        <v>2824</v>
      </c>
      <c r="B1796" t="s">
        <v>1757</v>
      </c>
    </row>
    <row r="1797" spans="1:2">
      <c r="A1797">
        <v>2826</v>
      </c>
      <c r="B1797" t="s">
        <v>1758</v>
      </c>
    </row>
    <row r="1798" spans="1:2">
      <c r="A1798">
        <v>2827</v>
      </c>
      <c r="B1798" t="s">
        <v>1759</v>
      </c>
    </row>
    <row r="1799" spans="1:2">
      <c r="A1799">
        <v>2828</v>
      </c>
      <c r="B1799" t="s">
        <v>1760</v>
      </c>
    </row>
    <row r="1800" spans="1:2">
      <c r="A1800">
        <v>2831</v>
      </c>
      <c r="B1800" t="s">
        <v>1761</v>
      </c>
    </row>
    <row r="1801" spans="1:2">
      <c r="A1801">
        <v>2832</v>
      </c>
      <c r="B1801" t="s">
        <v>1762</v>
      </c>
    </row>
    <row r="1802" spans="1:2">
      <c r="A1802">
        <v>2833</v>
      </c>
      <c r="B1802" t="s">
        <v>1763</v>
      </c>
    </row>
    <row r="1803" spans="1:2">
      <c r="A1803">
        <v>2834</v>
      </c>
      <c r="B1803" t="s">
        <v>1764</v>
      </c>
    </row>
    <row r="1804" spans="1:2">
      <c r="A1804">
        <v>2835</v>
      </c>
      <c r="B1804" t="s">
        <v>1765</v>
      </c>
    </row>
    <row r="1805" spans="1:2">
      <c r="A1805">
        <v>2836</v>
      </c>
      <c r="B1805" t="s">
        <v>1766</v>
      </c>
    </row>
    <row r="1806" spans="1:2">
      <c r="A1806">
        <v>2837</v>
      </c>
      <c r="B1806" t="s">
        <v>1767</v>
      </c>
    </row>
    <row r="1807" spans="1:2">
      <c r="A1807">
        <v>2838</v>
      </c>
      <c r="B1807" t="s">
        <v>1768</v>
      </c>
    </row>
    <row r="1808" spans="1:2">
      <c r="A1808">
        <v>2839</v>
      </c>
      <c r="B1808" t="s">
        <v>1769</v>
      </c>
    </row>
    <row r="1809" spans="1:2">
      <c r="A1809">
        <v>2840</v>
      </c>
      <c r="B1809" t="s">
        <v>1770</v>
      </c>
    </row>
    <row r="1810" spans="1:2">
      <c r="A1810">
        <v>2841</v>
      </c>
      <c r="B1810" t="s">
        <v>1771</v>
      </c>
    </row>
    <row r="1811" spans="1:2">
      <c r="A1811">
        <v>2842</v>
      </c>
      <c r="B1811" t="s">
        <v>1772</v>
      </c>
    </row>
    <row r="1812" spans="1:2">
      <c r="A1812">
        <v>2843</v>
      </c>
      <c r="B1812" t="s">
        <v>1773</v>
      </c>
    </row>
    <row r="1813" spans="1:2">
      <c r="A1813">
        <v>2844</v>
      </c>
      <c r="B1813" t="s">
        <v>1774</v>
      </c>
    </row>
    <row r="1814" spans="1:2">
      <c r="A1814">
        <v>2845</v>
      </c>
      <c r="B1814" t="s">
        <v>1775</v>
      </c>
    </row>
    <row r="1815" spans="1:2">
      <c r="A1815">
        <v>2846</v>
      </c>
      <c r="B1815" t="s">
        <v>1776</v>
      </c>
    </row>
    <row r="1816" spans="1:2">
      <c r="A1816">
        <v>2847</v>
      </c>
      <c r="B1816" t="s">
        <v>1777</v>
      </c>
    </row>
    <row r="1817" spans="1:2">
      <c r="A1817">
        <v>2848</v>
      </c>
      <c r="B1817" t="s">
        <v>1778</v>
      </c>
    </row>
    <row r="1818" spans="1:2">
      <c r="A1818">
        <v>2849</v>
      </c>
      <c r="B1818" t="s">
        <v>1779</v>
      </c>
    </row>
    <row r="1819" spans="1:2">
      <c r="A1819">
        <v>2850</v>
      </c>
      <c r="B1819" t="s">
        <v>1780</v>
      </c>
    </row>
    <row r="1820" spans="1:2">
      <c r="A1820">
        <v>2851</v>
      </c>
      <c r="B1820" t="s">
        <v>1781</v>
      </c>
    </row>
    <row r="1821" spans="1:2">
      <c r="A1821">
        <v>2852</v>
      </c>
      <c r="B1821" t="s">
        <v>1782</v>
      </c>
    </row>
    <row r="1822" spans="1:2">
      <c r="A1822">
        <v>2854</v>
      </c>
      <c r="B1822" t="s">
        <v>1783</v>
      </c>
    </row>
    <row r="1823" spans="1:2">
      <c r="A1823">
        <v>2855</v>
      </c>
      <c r="B1823" t="s">
        <v>1784</v>
      </c>
    </row>
    <row r="1824" spans="1:2">
      <c r="A1824">
        <v>2856</v>
      </c>
      <c r="B1824" t="s">
        <v>1785</v>
      </c>
    </row>
    <row r="1825" spans="1:2">
      <c r="A1825">
        <v>2859</v>
      </c>
      <c r="B1825" t="s">
        <v>1786</v>
      </c>
    </row>
    <row r="1826" spans="1:2">
      <c r="A1826">
        <v>2861</v>
      </c>
      <c r="B1826" t="s">
        <v>1787</v>
      </c>
    </row>
    <row r="1827" spans="1:2">
      <c r="A1827">
        <v>2862</v>
      </c>
      <c r="B1827" t="s">
        <v>1788</v>
      </c>
    </row>
    <row r="1828" spans="1:2">
      <c r="A1828">
        <v>2863</v>
      </c>
      <c r="B1828" t="s">
        <v>1789</v>
      </c>
    </row>
    <row r="1829" spans="1:2">
      <c r="A1829">
        <v>2865</v>
      </c>
      <c r="B1829" t="s">
        <v>1790</v>
      </c>
    </row>
    <row r="1830" spans="1:2">
      <c r="A1830">
        <v>2866</v>
      </c>
      <c r="B1830" t="s">
        <v>1791</v>
      </c>
    </row>
    <row r="1831" spans="1:2">
      <c r="A1831">
        <v>2867</v>
      </c>
      <c r="B1831" t="s">
        <v>1792</v>
      </c>
    </row>
    <row r="1832" spans="1:2">
      <c r="A1832">
        <v>2868</v>
      </c>
      <c r="B1832" t="s">
        <v>1793</v>
      </c>
    </row>
    <row r="1833" spans="1:2">
      <c r="A1833">
        <v>2871</v>
      </c>
      <c r="B1833" t="s">
        <v>1794</v>
      </c>
    </row>
    <row r="1834" spans="1:2">
      <c r="A1834">
        <v>2872</v>
      </c>
      <c r="B1834" t="s">
        <v>1795</v>
      </c>
    </row>
    <row r="1835" spans="1:2">
      <c r="A1835">
        <v>2873</v>
      </c>
      <c r="B1835" t="s">
        <v>1796</v>
      </c>
    </row>
    <row r="1836" spans="1:2">
      <c r="A1836">
        <v>2874</v>
      </c>
      <c r="B1836" t="s">
        <v>1797</v>
      </c>
    </row>
    <row r="1837" spans="1:2">
      <c r="A1837">
        <v>2875</v>
      </c>
      <c r="B1837" t="s">
        <v>1798</v>
      </c>
    </row>
    <row r="1838" spans="1:2">
      <c r="A1838">
        <v>2876</v>
      </c>
      <c r="B1838" t="s">
        <v>1799</v>
      </c>
    </row>
    <row r="1839" spans="1:2">
      <c r="A1839">
        <v>2877</v>
      </c>
      <c r="B1839" t="s">
        <v>1800</v>
      </c>
    </row>
    <row r="1840" spans="1:2">
      <c r="A1840">
        <v>2878</v>
      </c>
      <c r="B1840" t="s">
        <v>1801</v>
      </c>
    </row>
    <row r="1841" spans="1:2">
      <c r="A1841">
        <v>2879</v>
      </c>
      <c r="B1841" t="s">
        <v>1802</v>
      </c>
    </row>
    <row r="1842" spans="1:2">
      <c r="A1842">
        <v>2880</v>
      </c>
      <c r="B1842" t="s">
        <v>1803</v>
      </c>
    </row>
    <row r="1843" spans="1:2">
      <c r="A1843">
        <v>2882</v>
      </c>
      <c r="B1843" t="s">
        <v>1804</v>
      </c>
    </row>
    <row r="1844" spans="1:2">
      <c r="A1844">
        <v>2883</v>
      </c>
      <c r="B1844" t="s">
        <v>1805</v>
      </c>
    </row>
    <row r="1845" spans="1:2">
      <c r="A1845">
        <v>2886</v>
      </c>
      <c r="B1845" t="s">
        <v>1806</v>
      </c>
    </row>
    <row r="1846" spans="1:2">
      <c r="A1846">
        <v>2887</v>
      </c>
      <c r="B1846" t="s">
        <v>1807</v>
      </c>
    </row>
    <row r="1847" spans="1:2">
      <c r="A1847">
        <v>2888</v>
      </c>
      <c r="B1847" t="s">
        <v>1808</v>
      </c>
    </row>
    <row r="1848" spans="1:2">
      <c r="A1848">
        <v>2889</v>
      </c>
      <c r="B1848" t="s">
        <v>1809</v>
      </c>
    </row>
    <row r="1849" spans="1:2">
      <c r="A1849">
        <v>2890</v>
      </c>
      <c r="B1849" t="s">
        <v>1810</v>
      </c>
    </row>
    <row r="1850" spans="1:2">
      <c r="A1850">
        <v>2891</v>
      </c>
      <c r="B1850" t="s">
        <v>1811</v>
      </c>
    </row>
    <row r="1851" spans="1:2">
      <c r="A1851">
        <v>2892</v>
      </c>
      <c r="B1851" t="s">
        <v>1812</v>
      </c>
    </row>
    <row r="1852" spans="1:2">
      <c r="A1852">
        <v>2893</v>
      </c>
      <c r="B1852" t="s">
        <v>1813</v>
      </c>
    </row>
    <row r="1853" spans="1:2">
      <c r="A1853">
        <v>2894</v>
      </c>
      <c r="B1853" t="s">
        <v>1814</v>
      </c>
    </row>
    <row r="1854" spans="1:2">
      <c r="A1854">
        <v>2895</v>
      </c>
      <c r="B1854" t="s">
        <v>1815</v>
      </c>
    </row>
    <row r="1855" spans="1:2">
      <c r="A1855">
        <v>2896</v>
      </c>
      <c r="B1855" t="s">
        <v>1816</v>
      </c>
    </row>
    <row r="1856" spans="1:2">
      <c r="A1856">
        <v>2899</v>
      </c>
      <c r="B1856" t="s">
        <v>1817</v>
      </c>
    </row>
    <row r="1857" spans="1:2">
      <c r="A1857">
        <v>2900</v>
      </c>
      <c r="B1857" t="s">
        <v>1818</v>
      </c>
    </row>
    <row r="1858" spans="1:2">
      <c r="A1858">
        <v>2902</v>
      </c>
      <c r="B1858" t="s">
        <v>1819</v>
      </c>
    </row>
    <row r="1859" spans="1:2">
      <c r="A1859">
        <v>2903</v>
      </c>
      <c r="B1859" t="s">
        <v>1820</v>
      </c>
    </row>
    <row r="1860" spans="1:2">
      <c r="A1860">
        <v>2904</v>
      </c>
      <c r="B1860" t="s">
        <v>1821</v>
      </c>
    </row>
    <row r="1861" spans="1:2">
      <c r="A1861">
        <v>2906</v>
      </c>
      <c r="B1861" t="s">
        <v>1822</v>
      </c>
    </row>
    <row r="1862" spans="1:2">
      <c r="A1862">
        <v>2909</v>
      </c>
      <c r="B1862" t="s">
        <v>1823</v>
      </c>
    </row>
    <row r="1863" spans="1:2">
      <c r="A1863">
        <v>2911</v>
      </c>
      <c r="B1863" t="s">
        <v>1824</v>
      </c>
    </row>
    <row r="1864" spans="1:2">
      <c r="A1864">
        <v>2912</v>
      </c>
      <c r="B1864" t="s">
        <v>1825</v>
      </c>
    </row>
    <row r="1865" spans="1:2">
      <c r="A1865">
        <v>2915</v>
      </c>
      <c r="B1865" t="s">
        <v>1826</v>
      </c>
    </row>
    <row r="1866" spans="1:2">
      <c r="A1866">
        <v>2916</v>
      </c>
      <c r="B1866" t="s">
        <v>1827</v>
      </c>
    </row>
    <row r="1867" spans="1:2">
      <c r="A1867">
        <v>2918</v>
      </c>
      <c r="B1867" t="s">
        <v>1828</v>
      </c>
    </row>
    <row r="1868" spans="1:2">
      <c r="A1868">
        <v>2920</v>
      </c>
      <c r="B1868" t="s">
        <v>1829</v>
      </c>
    </row>
    <row r="1869" spans="1:2">
      <c r="A1869">
        <v>2921</v>
      </c>
      <c r="B1869" t="s">
        <v>1830</v>
      </c>
    </row>
    <row r="1870" spans="1:2">
      <c r="A1870">
        <v>2922</v>
      </c>
      <c r="B1870" t="s">
        <v>1831</v>
      </c>
    </row>
    <row r="1871" spans="1:2">
      <c r="A1871">
        <v>2923</v>
      </c>
      <c r="B1871" t="s">
        <v>1832</v>
      </c>
    </row>
    <row r="1872" spans="1:2">
      <c r="A1872">
        <v>2924</v>
      </c>
      <c r="B1872" t="s">
        <v>1833</v>
      </c>
    </row>
    <row r="1873" spans="1:2">
      <c r="A1873">
        <v>2925</v>
      </c>
      <c r="B1873" t="s">
        <v>1834</v>
      </c>
    </row>
    <row r="1874" spans="1:2">
      <c r="A1874">
        <v>2926</v>
      </c>
      <c r="B1874" t="s">
        <v>1835</v>
      </c>
    </row>
    <row r="1875" spans="1:2">
      <c r="A1875">
        <v>2927</v>
      </c>
      <c r="B1875" t="s">
        <v>1836</v>
      </c>
    </row>
    <row r="1876" spans="1:2">
      <c r="A1876">
        <v>2928</v>
      </c>
      <c r="B1876" t="s">
        <v>1837</v>
      </c>
    </row>
    <row r="1877" spans="1:2">
      <c r="A1877">
        <v>2930</v>
      </c>
      <c r="B1877" t="s">
        <v>1838</v>
      </c>
    </row>
    <row r="1878" spans="1:2">
      <c r="A1878">
        <v>2931</v>
      </c>
      <c r="B1878" t="s">
        <v>1839</v>
      </c>
    </row>
    <row r="1879" spans="1:2">
      <c r="A1879">
        <v>2933</v>
      </c>
      <c r="B1879" t="s">
        <v>1840</v>
      </c>
    </row>
    <row r="1880" spans="1:2">
      <c r="A1880">
        <v>2936</v>
      </c>
      <c r="B1880" t="s">
        <v>1841</v>
      </c>
    </row>
    <row r="1881" spans="1:2">
      <c r="A1881">
        <v>2937</v>
      </c>
      <c r="B1881" t="s">
        <v>1842</v>
      </c>
    </row>
    <row r="1882" spans="1:2">
      <c r="A1882">
        <v>2939</v>
      </c>
      <c r="B1882" t="s">
        <v>1843</v>
      </c>
    </row>
    <row r="1883" spans="1:2">
      <c r="A1883">
        <v>2941</v>
      </c>
      <c r="B1883" t="s">
        <v>1844</v>
      </c>
    </row>
    <row r="1884" spans="1:2">
      <c r="A1884">
        <v>2942</v>
      </c>
      <c r="B1884" t="s">
        <v>1845</v>
      </c>
    </row>
    <row r="1885" spans="1:2">
      <c r="A1885">
        <v>2943</v>
      </c>
      <c r="B1885" t="s">
        <v>1846</v>
      </c>
    </row>
    <row r="1886" spans="1:2">
      <c r="A1886">
        <v>2944</v>
      </c>
      <c r="B1886" t="s">
        <v>1847</v>
      </c>
    </row>
    <row r="1887" spans="1:2">
      <c r="A1887">
        <v>2945</v>
      </c>
      <c r="B1887" t="s">
        <v>1848</v>
      </c>
    </row>
    <row r="1888" spans="1:2">
      <c r="A1888">
        <v>2946</v>
      </c>
      <c r="B1888" t="s">
        <v>1849</v>
      </c>
    </row>
    <row r="1889" spans="1:2">
      <c r="A1889">
        <v>2947</v>
      </c>
      <c r="B1889" t="s">
        <v>1850</v>
      </c>
    </row>
    <row r="1890" spans="1:2">
      <c r="A1890">
        <v>2948</v>
      </c>
      <c r="B1890" t="s">
        <v>1851</v>
      </c>
    </row>
    <row r="1891" spans="1:2">
      <c r="A1891">
        <v>2949</v>
      </c>
      <c r="B1891" t="s">
        <v>1852</v>
      </c>
    </row>
    <row r="1892" spans="1:2">
      <c r="A1892">
        <v>2950</v>
      </c>
      <c r="B1892" t="s">
        <v>1853</v>
      </c>
    </row>
    <row r="1893" spans="1:2">
      <c r="A1893">
        <v>2953</v>
      </c>
      <c r="B1893" t="s">
        <v>1854</v>
      </c>
    </row>
    <row r="1894" spans="1:2">
      <c r="A1894">
        <v>2955</v>
      </c>
      <c r="B1894" t="s">
        <v>1855</v>
      </c>
    </row>
    <row r="1895" spans="1:2">
      <c r="A1895">
        <v>2956</v>
      </c>
      <c r="B1895" t="s">
        <v>1856</v>
      </c>
    </row>
    <row r="1896" spans="1:2">
      <c r="A1896">
        <v>2957</v>
      </c>
      <c r="B1896" t="s">
        <v>1857</v>
      </c>
    </row>
    <row r="1897" spans="1:2">
      <c r="A1897">
        <v>2958</v>
      </c>
      <c r="B1897" t="s">
        <v>1858</v>
      </c>
    </row>
    <row r="1898" spans="1:2">
      <c r="A1898">
        <v>2959</v>
      </c>
      <c r="B1898" t="s">
        <v>1859</v>
      </c>
    </row>
    <row r="1899" spans="1:2">
      <c r="A1899">
        <v>2960</v>
      </c>
      <c r="B1899" t="s">
        <v>1860</v>
      </c>
    </row>
    <row r="1900" spans="1:2">
      <c r="A1900">
        <v>2961</v>
      </c>
      <c r="B1900" t="s">
        <v>1861</v>
      </c>
    </row>
    <row r="1901" spans="1:2">
      <c r="A1901">
        <v>2962</v>
      </c>
      <c r="B1901" t="s">
        <v>1862</v>
      </c>
    </row>
    <row r="1902" spans="1:2">
      <c r="A1902">
        <v>2963</v>
      </c>
      <c r="B1902" t="s">
        <v>1863</v>
      </c>
    </row>
    <row r="1903" spans="1:2">
      <c r="A1903">
        <v>2964</v>
      </c>
      <c r="B1903" t="s">
        <v>1864</v>
      </c>
    </row>
    <row r="1904" spans="1:2">
      <c r="A1904">
        <v>2965</v>
      </c>
      <c r="B1904" t="s">
        <v>1865</v>
      </c>
    </row>
    <row r="1905" spans="1:2">
      <c r="A1905">
        <v>2966</v>
      </c>
      <c r="B1905" t="s">
        <v>1866</v>
      </c>
    </row>
    <row r="1906" spans="1:2">
      <c r="A1906">
        <v>2967</v>
      </c>
      <c r="B1906" t="s">
        <v>1867</v>
      </c>
    </row>
    <row r="1907" spans="1:2">
      <c r="A1907">
        <v>2968</v>
      </c>
      <c r="B1907" t="s">
        <v>1868</v>
      </c>
    </row>
    <row r="1908" spans="1:2">
      <c r="A1908">
        <v>2969</v>
      </c>
      <c r="B1908" t="s">
        <v>1869</v>
      </c>
    </row>
    <row r="1909" spans="1:2">
      <c r="A1909">
        <v>2970</v>
      </c>
      <c r="B1909" t="s">
        <v>1870</v>
      </c>
    </row>
    <row r="1910" spans="1:2">
      <c r="A1910">
        <v>2971</v>
      </c>
      <c r="B1910" t="s">
        <v>1871</v>
      </c>
    </row>
    <row r="1911" spans="1:2">
      <c r="A1911">
        <v>2972</v>
      </c>
      <c r="B1911" t="s">
        <v>1872</v>
      </c>
    </row>
    <row r="1912" spans="1:2">
      <c r="A1912">
        <v>2973</v>
      </c>
      <c r="B1912" t="s">
        <v>1873</v>
      </c>
    </row>
    <row r="1913" spans="1:2">
      <c r="A1913">
        <v>2974</v>
      </c>
      <c r="B1913" t="s">
        <v>1874</v>
      </c>
    </row>
    <row r="1914" spans="1:2">
      <c r="A1914">
        <v>2975</v>
      </c>
      <c r="B1914" t="s">
        <v>1875</v>
      </c>
    </row>
    <row r="1915" spans="1:2">
      <c r="A1915">
        <v>2976</v>
      </c>
      <c r="B1915" t="s">
        <v>1876</v>
      </c>
    </row>
    <row r="1916" spans="1:2">
      <c r="A1916">
        <v>2977</v>
      </c>
      <c r="B1916" t="s">
        <v>1877</v>
      </c>
    </row>
    <row r="1917" spans="1:2">
      <c r="A1917">
        <v>2978</v>
      </c>
      <c r="B1917" t="s">
        <v>1878</v>
      </c>
    </row>
    <row r="1918" spans="1:2">
      <c r="A1918">
        <v>2979</v>
      </c>
      <c r="B1918" t="s">
        <v>1879</v>
      </c>
    </row>
    <row r="1919" spans="1:2">
      <c r="A1919">
        <v>2980</v>
      </c>
      <c r="B1919" t="s">
        <v>1880</v>
      </c>
    </row>
    <row r="1920" spans="1:2">
      <c r="A1920">
        <v>2981</v>
      </c>
      <c r="B1920" t="s">
        <v>1881</v>
      </c>
    </row>
    <row r="1921" spans="1:2">
      <c r="A1921">
        <v>2982</v>
      </c>
      <c r="B1921" t="s">
        <v>1882</v>
      </c>
    </row>
    <row r="1922" spans="1:2">
      <c r="A1922">
        <v>2983</v>
      </c>
      <c r="B1922" t="s">
        <v>1883</v>
      </c>
    </row>
    <row r="1923" spans="1:2">
      <c r="A1923">
        <v>2984</v>
      </c>
      <c r="B1923" t="s">
        <v>1884</v>
      </c>
    </row>
    <row r="1924" spans="1:2">
      <c r="A1924">
        <v>2985</v>
      </c>
      <c r="B1924" t="s">
        <v>1885</v>
      </c>
    </row>
    <row r="1925" spans="1:2">
      <c r="A1925">
        <v>2986</v>
      </c>
      <c r="B1925" t="s">
        <v>1886</v>
      </c>
    </row>
    <row r="1926" spans="1:2">
      <c r="A1926">
        <v>2987</v>
      </c>
      <c r="B1926" t="s">
        <v>1887</v>
      </c>
    </row>
    <row r="1927" spans="1:2">
      <c r="A1927">
        <v>2988</v>
      </c>
      <c r="B1927" t="s">
        <v>1888</v>
      </c>
    </row>
    <row r="1928" spans="1:2">
      <c r="A1928">
        <v>2989</v>
      </c>
      <c r="B1928" t="s">
        <v>1889</v>
      </c>
    </row>
    <row r="1929" spans="1:2">
      <c r="A1929">
        <v>2990</v>
      </c>
      <c r="B1929" t="s">
        <v>1890</v>
      </c>
    </row>
    <row r="1930" spans="1:2">
      <c r="A1930">
        <v>2991</v>
      </c>
      <c r="B1930" t="s">
        <v>1891</v>
      </c>
    </row>
    <row r="1931" spans="1:2">
      <c r="A1931">
        <v>2992</v>
      </c>
      <c r="B1931" t="s">
        <v>1892</v>
      </c>
    </row>
    <row r="1932" spans="1:2">
      <c r="A1932">
        <v>2993</v>
      </c>
      <c r="B1932" t="s">
        <v>1893</v>
      </c>
    </row>
    <row r="1933" spans="1:2">
      <c r="A1933">
        <v>2994</v>
      </c>
      <c r="B1933" t="s">
        <v>1894</v>
      </c>
    </row>
    <row r="1934" spans="1:2">
      <c r="A1934">
        <v>2995</v>
      </c>
      <c r="B1934" t="s">
        <v>1895</v>
      </c>
    </row>
    <row r="1935" spans="1:2">
      <c r="A1935">
        <v>2996</v>
      </c>
      <c r="B1935" t="s">
        <v>1896</v>
      </c>
    </row>
    <row r="1936" spans="1:2">
      <c r="A1936">
        <v>2997</v>
      </c>
      <c r="B1936" t="s">
        <v>1897</v>
      </c>
    </row>
    <row r="1937" spans="1:2">
      <c r="A1937">
        <v>2998</v>
      </c>
      <c r="B1937" t="s">
        <v>1898</v>
      </c>
    </row>
    <row r="1938" spans="1:2">
      <c r="A1938">
        <v>2999</v>
      </c>
      <c r="B1938" t="s">
        <v>1899</v>
      </c>
    </row>
    <row r="1939" spans="1:2">
      <c r="A1939">
        <v>3000</v>
      </c>
      <c r="B1939" t="s">
        <v>1900</v>
      </c>
    </row>
    <row r="1940" spans="1:2">
      <c r="A1940">
        <v>3001</v>
      </c>
      <c r="B1940" t="s">
        <v>1901</v>
      </c>
    </row>
    <row r="1941" spans="1:2">
      <c r="A1941">
        <v>3002</v>
      </c>
      <c r="B1941" t="s">
        <v>1902</v>
      </c>
    </row>
    <row r="1942" spans="1:2">
      <c r="A1942">
        <v>3004</v>
      </c>
      <c r="B1942" t="s">
        <v>1903</v>
      </c>
    </row>
    <row r="1943" spans="1:2">
      <c r="A1943">
        <v>3005</v>
      </c>
      <c r="B1943" t="s">
        <v>1904</v>
      </c>
    </row>
    <row r="1944" spans="1:2">
      <c r="A1944">
        <v>3006</v>
      </c>
      <c r="B1944" t="s">
        <v>1905</v>
      </c>
    </row>
    <row r="1945" spans="1:2">
      <c r="A1945">
        <v>3007</v>
      </c>
      <c r="B1945" t="s">
        <v>1906</v>
      </c>
    </row>
    <row r="1946" spans="1:2">
      <c r="A1946">
        <v>3008</v>
      </c>
      <c r="B1946" t="s">
        <v>1907</v>
      </c>
    </row>
    <row r="1947" spans="1:2">
      <c r="A1947">
        <v>3009</v>
      </c>
      <c r="B1947" t="s">
        <v>1908</v>
      </c>
    </row>
    <row r="1948" spans="1:2">
      <c r="A1948">
        <v>3011</v>
      </c>
      <c r="B1948" t="s">
        <v>1909</v>
      </c>
    </row>
    <row r="1949" spans="1:2">
      <c r="A1949">
        <v>3012</v>
      </c>
      <c r="B1949" t="s">
        <v>1910</v>
      </c>
    </row>
    <row r="1950" spans="1:2">
      <c r="A1950">
        <v>3013</v>
      </c>
      <c r="B1950" t="s">
        <v>1911</v>
      </c>
    </row>
    <row r="1951" spans="1:2">
      <c r="A1951">
        <v>3015</v>
      </c>
      <c r="B1951" t="s">
        <v>1912</v>
      </c>
    </row>
    <row r="1952" spans="1:2">
      <c r="A1952">
        <v>3016</v>
      </c>
      <c r="B1952" t="s">
        <v>1913</v>
      </c>
    </row>
    <row r="1953" spans="1:2">
      <c r="A1953">
        <v>3017</v>
      </c>
      <c r="B1953" t="s">
        <v>1914</v>
      </c>
    </row>
    <row r="1954" spans="1:2">
      <c r="A1954">
        <v>3018</v>
      </c>
      <c r="B1954" t="s">
        <v>1915</v>
      </c>
    </row>
    <row r="1955" spans="1:2">
      <c r="A1955">
        <v>3019</v>
      </c>
      <c r="B1955" t="s">
        <v>1916</v>
      </c>
    </row>
    <row r="1956" spans="1:2">
      <c r="A1956">
        <v>3020</v>
      </c>
      <c r="B1956" t="s">
        <v>1917</v>
      </c>
    </row>
    <row r="1957" spans="1:2">
      <c r="A1957">
        <v>3021</v>
      </c>
      <c r="B1957" t="s">
        <v>1918</v>
      </c>
    </row>
    <row r="1958" spans="1:2">
      <c r="A1958">
        <v>3022</v>
      </c>
      <c r="B1958" t="s">
        <v>1919</v>
      </c>
    </row>
    <row r="1959" spans="1:2">
      <c r="A1959">
        <v>3023</v>
      </c>
      <c r="B1959" t="s">
        <v>1920</v>
      </c>
    </row>
    <row r="1960" spans="1:2">
      <c r="A1960">
        <v>3024</v>
      </c>
      <c r="B1960" t="s">
        <v>1921</v>
      </c>
    </row>
    <row r="1961" spans="1:2">
      <c r="A1961">
        <v>3025</v>
      </c>
      <c r="B1961" t="s">
        <v>1922</v>
      </c>
    </row>
    <row r="1962" spans="1:2">
      <c r="A1962">
        <v>3029</v>
      </c>
      <c r="B1962" t="s">
        <v>1923</v>
      </c>
    </row>
    <row r="1963" spans="1:2">
      <c r="A1963">
        <v>3030</v>
      </c>
      <c r="B1963" t="s">
        <v>1924</v>
      </c>
    </row>
    <row r="1964" spans="1:2">
      <c r="A1964">
        <v>3031</v>
      </c>
      <c r="B1964" t="s">
        <v>1925</v>
      </c>
    </row>
    <row r="1965" spans="1:2">
      <c r="A1965">
        <v>3032</v>
      </c>
      <c r="B1965" t="s">
        <v>1926</v>
      </c>
    </row>
    <row r="1966" spans="1:2">
      <c r="A1966">
        <v>3034</v>
      </c>
      <c r="B1966" t="s">
        <v>1927</v>
      </c>
    </row>
    <row r="1967" spans="1:2">
      <c r="A1967">
        <v>3035</v>
      </c>
      <c r="B1967" t="s">
        <v>1928</v>
      </c>
    </row>
    <row r="1968" spans="1:2">
      <c r="A1968">
        <v>3036</v>
      </c>
      <c r="B1968" t="s">
        <v>1929</v>
      </c>
    </row>
    <row r="1969" spans="1:2">
      <c r="A1969">
        <v>3037</v>
      </c>
      <c r="B1969" t="s">
        <v>1930</v>
      </c>
    </row>
    <row r="1970" spans="1:2">
      <c r="A1970">
        <v>3038</v>
      </c>
      <c r="B1970" t="s">
        <v>1931</v>
      </c>
    </row>
    <row r="1971" spans="1:2">
      <c r="A1971">
        <v>3040</v>
      </c>
      <c r="B1971" t="s">
        <v>1932</v>
      </c>
    </row>
    <row r="1972" spans="1:2">
      <c r="A1972">
        <v>3041</v>
      </c>
      <c r="B1972" t="s">
        <v>1933</v>
      </c>
    </row>
    <row r="1973" spans="1:2">
      <c r="A1973">
        <v>3043</v>
      </c>
      <c r="B1973" t="s">
        <v>1934</v>
      </c>
    </row>
    <row r="1974" spans="1:2">
      <c r="A1974">
        <v>3044</v>
      </c>
      <c r="B1974" t="s">
        <v>1935</v>
      </c>
    </row>
    <row r="1975" spans="1:2">
      <c r="A1975">
        <v>3045</v>
      </c>
      <c r="B1975" t="s">
        <v>1936</v>
      </c>
    </row>
    <row r="1976" spans="1:2">
      <c r="A1976">
        <v>3046</v>
      </c>
      <c r="B1976" t="s">
        <v>1937</v>
      </c>
    </row>
    <row r="1977" spans="1:2">
      <c r="A1977">
        <v>3048</v>
      </c>
      <c r="B1977" t="s">
        <v>1938</v>
      </c>
    </row>
    <row r="1978" spans="1:2">
      <c r="A1978">
        <v>3050</v>
      </c>
      <c r="B1978" t="s">
        <v>1939</v>
      </c>
    </row>
    <row r="1979" spans="1:2">
      <c r="A1979">
        <v>3051</v>
      </c>
      <c r="B1979" t="s">
        <v>1940</v>
      </c>
    </row>
    <row r="1980" spans="1:2">
      <c r="A1980">
        <v>3052</v>
      </c>
      <c r="B1980" t="s">
        <v>1941</v>
      </c>
    </row>
    <row r="1981" spans="1:2">
      <c r="A1981">
        <v>3053</v>
      </c>
      <c r="B1981" t="s">
        <v>1942</v>
      </c>
    </row>
    <row r="1982" spans="1:2">
      <c r="A1982">
        <v>3055</v>
      </c>
      <c r="B1982" t="s">
        <v>1943</v>
      </c>
    </row>
    <row r="1983" spans="1:2">
      <c r="A1983">
        <v>3056</v>
      </c>
      <c r="B1983" t="s">
        <v>1944</v>
      </c>
    </row>
    <row r="1984" spans="1:2">
      <c r="A1984">
        <v>3057</v>
      </c>
      <c r="B1984" t="s">
        <v>1945</v>
      </c>
    </row>
    <row r="1985" spans="1:2">
      <c r="A1985">
        <v>3059</v>
      </c>
      <c r="B1985" t="s">
        <v>1946</v>
      </c>
    </row>
    <row r="1986" spans="1:2">
      <c r="A1986">
        <v>3060</v>
      </c>
      <c r="B1986" t="s">
        <v>1947</v>
      </c>
    </row>
    <row r="1987" spans="1:2">
      <c r="A1987">
        <v>3062</v>
      </c>
      <c r="B1987" t="s">
        <v>1948</v>
      </c>
    </row>
    <row r="1988" spans="1:2">
      <c r="A1988">
        <v>3064</v>
      </c>
      <c r="B1988" t="s">
        <v>1949</v>
      </c>
    </row>
    <row r="1989" spans="1:2">
      <c r="A1989">
        <v>3065</v>
      </c>
      <c r="B1989" t="s">
        <v>1950</v>
      </c>
    </row>
    <row r="1990" spans="1:2">
      <c r="A1990">
        <v>3067</v>
      </c>
      <c r="B1990" t="s">
        <v>1951</v>
      </c>
    </row>
    <row r="1991" spans="1:2">
      <c r="A1991">
        <v>3068</v>
      </c>
      <c r="B1991" t="s">
        <v>1952</v>
      </c>
    </row>
    <row r="1992" spans="1:2">
      <c r="A1992">
        <v>3070</v>
      </c>
      <c r="B1992" t="s">
        <v>1953</v>
      </c>
    </row>
    <row r="1993" spans="1:2">
      <c r="A1993">
        <v>3071</v>
      </c>
      <c r="B1993" t="s">
        <v>1954</v>
      </c>
    </row>
    <row r="1994" spans="1:2">
      <c r="A1994">
        <v>3072</v>
      </c>
      <c r="B1994" t="s">
        <v>1955</v>
      </c>
    </row>
    <row r="1995" spans="1:2">
      <c r="A1995">
        <v>3073</v>
      </c>
      <c r="B1995" t="s">
        <v>1956</v>
      </c>
    </row>
    <row r="1996" spans="1:2">
      <c r="A1996">
        <v>3074</v>
      </c>
      <c r="B1996" t="s">
        <v>1957</v>
      </c>
    </row>
    <row r="1997" spans="1:2">
      <c r="A1997">
        <v>3075</v>
      </c>
      <c r="B1997" t="s">
        <v>1958</v>
      </c>
    </row>
    <row r="1998" spans="1:2">
      <c r="A1998">
        <v>3077</v>
      </c>
      <c r="B1998" t="s">
        <v>1959</v>
      </c>
    </row>
    <row r="1999" spans="1:2">
      <c r="A1999">
        <v>3100</v>
      </c>
      <c r="B1999" t="s">
        <v>2541</v>
      </c>
    </row>
    <row r="2000" spans="1:2">
      <c r="A2000">
        <v>3101</v>
      </c>
      <c r="B2000" t="s">
        <v>1960</v>
      </c>
    </row>
    <row r="2001" spans="1:2">
      <c r="A2001">
        <v>3102</v>
      </c>
      <c r="B2001" t="s">
        <v>2542</v>
      </c>
    </row>
    <row r="2002" spans="1:2">
      <c r="A2002">
        <v>3103</v>
      </c>
      <c r="B2002" t="s">
        <v>2543</v>
      </c>
    </row>
    <row r="2003" spans="1:2">
      <c r="A2003">
        <v>3104</v>
      </c>
      <c r="B2003" t="s">
        <v>2544</v>
      </c>
    </row>
    <row r="2004" spans="1:2">
      <c r="A2004">
        <v>3106</v>
      </c>
      <c r="B2004" t="s">
        <v>2545</v>
      </c>
    </row>
    <row r="2005" spans="1:2">
      <c r="A2005">
        <v>3107</v>
      </c>
      <c r="B2005" t="s">
        <v>2546</v>
      </c>
    </row>
    <row r="2006" spans="1:2">
      <c r="A2006">
        <v>3113</v>
      </c>
      <c r="B2006" t="s">
        <v>1961</v>
      </c>
    </row>
    <row r="2007" spans="1:2">
      <c r="A2007">
        <v>3114</v>
      </c>
      <c r="B2007" t="s">
        <v>2547</v>
      </c>
    </row>
    <row r="2008" spans="1:2">
      <c r="A2008">
        <v>3115</v>
      </c>
      <c r="B2008" t="s">
        <v>1962</v>
      </c>
    </row>
    <row r="2009" spans="1:2">
      <c r="A2009">
        <v>3117</v>
      </c>
      <c r="B2009" t="s">
        <v>2548</v>
      </c>
    </row>
    <row r="2010" spans="1:2">
      <c r="A2010">
        <v>3118</v>
      </c>
      <c r="B2010" t="s">
        <v>1963</v>
      </c>
    </row>
    <row r="2011" spans="1:2">
      <c r="A2011">
        <v>3119</v>
      </c>
      <c r="B2011" t="s">
        <v>2549</v>
      </c>
    </row>
    <row r="2012" spans="1:2">
      <c r="A2012">
        <v>3180</v>
      </c>
      <c r="B2012" t="s">
        <v>1964</v>
      </c>
    </row>
    <row r="2013" spans="1:2">
      <c r="A2013">
        <v>3181</v>
      </c>
      <c r="B2013" t="s">
        <v>1965</v>
      </c>
    </row>
    <row r="2014" spans="1:2">
      <c r="A2014">
        <v>3182</v>
      </c>
      <c r="B2014" t="s">
        <v>1966</v>
      </c>
    </row>
    <row r="2015" spans="1:2">
      <c r="A2015">
        <v>3183</v>
      </c>
      <c r="B2015" t="s">
        <v>1967</v>
      </c>
    </row>
    <row r="2016" spans="1:2">
      <c r="A2016">
        <v>3184</v>
      </c>
      <c r="B2016" t="s">
        <v>1968</v>
      </c>
    </row>
    <row r="2017" spans="1:2">
      <c r="A2017">
        <v>3185</v>
      </c>
      <c r="B2017" t="s">
        <v>1969</v>
      </c>
    </row>
    <row r="2018" spans="1:2">
      <c r="A2018">
        <v>3186</v>
      </c>
      <c r="B2018" t="s">
        <v>1970</v>
      </c>
    </row>
    <row r="2019" spans="1:2">
      <c r="A2019">
        <v>3187</v>
      </c>
      <c r="B2019" t="s">
        <v>1971</v>
      </c>
    </row>
    <row r="2020" spans="1:2">
      <c r="A2020">
        <v>3188</v>
      </c>
      <c r="B2020" t="s">
        <v>1972</v>
      </c>
    </row>
    <row r="2021" spans="1:2">
      <c r="A2021">
        <v>3189</v>
      </c>
      <c r="B2021" t="s">
        <v>1973</v>
      </c>
    </row>
    <row r="2022" spans="1:2">
      <c r="A2022">
        <v>3192</v>
      </c>
      <c r="B2022" t="s">
        <v>1974</v>
      </c>
    </row>
    <row r="2023" spans="1:2">
      <c r="A2023">
        <v>3193</v>
      </c>
      <c r="B2023" t="s">
        <v>1975</v>
      </c>
    </row>
    <row r="2024" spans="1:2">
      <c r="A2024">
        <v>3194</v>
      </c>
      <c r="B2024" t="s">
        <v>1976</v>
      </c>
    </row>
    <row r="2025" spans="1:2">
      <c r="A2025">
        <v>3195</v>
      </c>
      <c r="B2025" t="s">
        <v>1977</v>
      </c>
    </row>
    <row r="2026" spans="1:2">
      <c r="A2026">
        <v>3196</v>
      </c>
      <c r="B2026" t="s">
        <v>1978</v>
      </c>
    </row>
    <row r="2027" spans="1:2">
      <c r="A2027">
        <v>3198</v>
      </c>
      <c r="B2027" t="s">
        <v>1979</v>
      </c>
    </row>
    <row r="2028" spans="1:2">
      <c r="A2028">
        <v>3199</v>
      </c>
      <c r="B2028" t="s">
        <v>1980</v>
      </c>
    </row>
    <row r="2029" spans="1:2">
      <c r="A2029">
        <v>3200</v>
      </c>
      <c r="B2029" t="s">
        <v>1981</v>
      </c>
    </row>
    <row r="2030" spans="1:2">
      <c r="A2030">
        <v>3201</v>
      </c>
      <c r="B2030" t="s">
        <v>1982</v>
      </c>
    </row>
    <row r="2031" spans="1:2">
      <c r="A2031">
        <v>3202</v>
      </c>
      <c r="B2031" t="s">
        <v>1983</v>
      </c>
    </row>
    <row r="2032" spans="1:2">
      <c r="A2032">
        <v>3203</v>
      </c>
      <c r="B2032" t="s">
        <v>1984</v>
      </c>
    </row>
    <row r="2033" spans="1:2">
      <c r="A2033">
        <v>3204</v>
      </c>
      <c r="B2033" t="s">
        <v>1985</v>
      </c>
    </row>
    <row r="2034" spans="1:2">
      <c r="A2034">
        <v>3206</v>
      </c>
      <c r="B2034" t="s">
        <v>1986</v>
      </c>
    </row>
    <row r="2035" spans="1:2">
      <c r="A2035">
        <v>3207</v>
      </c>
      <c r="B2035" t="s">
        <v>1987</v>
      </c>
    </row>
    <row r="2036" spans="1:2">
      <c r="A2036">
        <v>3208</v>
      </c>
      <c r="B2036" t="s">
        <v>1988</v>
      </c>
    </row>
    <row r="2037" spans="1:2">
      <c r="A2037">
        <v>3209</v>
      </c>
      <c r="B2037" t="s">
        <v>1989</v>
      </c>
    </row>
    <row r="2038" spans="1:2">
      <c r="A2038">
        <v>3210</v>
      </c>
      <c r="B2038" t="s">
        <v>1990</v>
      </c>
    </row>
    <row r="2039" spans="1:2">
      <c r="A2039">
        <v>3212</v>
      </c>
      <c r="B2039" t="s">
        <v>1991</v>
      </c>
    </row>
    <row r="2040" spans="1:2">
      <c r="A2040">
        <v>3213</v>
      </c>
      <c r="B2040" t="s">
        <v>1992</v>
      </c>
    </row>
    <row r="2041" spans="1:2">
      <c r="A2041">
        <v>3214</v>
      </c>
      <c r="B2041" t="s">
        <v>1993</v>
      </c>
    </row>
    <row r="2042" spans="1:2">
      <c r="A2042">
        <v>3216</v>
      </c>
      <c r="B2042" t="s">
        <v>1994</v>
      </c>
    </row>
    <row r="2043" spans="1:2">
      <c r="A2043">
        <v>3217</v>
      </c>
      <c r="B2043" t="s">
        <v>1995</v>
      </c>
    </row>
    <row r="2044" spans="1:2">
      <c r="A2044">
        <v>3219</v>
      </c>
      <c r="B2044" t="s">
        <v>1996</v>
      </c>
    </row>
    <row r="2045" spans="1:2">
      <c r="A2045">
        <v>3220</v>
      </c>
      <c r="B2045" t="s">
        <v>1997</v>
      </c>
    </row>
    <row r="2046" spans="1:2">
      <c r="A2046">
        <v>3221</v>
      </c>
      <c r="B2046" t="s">
        <v>1998</v>
      </c>
    </row>
    <row r="2047" spans="1:2">
      <c r="A2047">
        <v>3222</v>
      </c>
      <c r="B2047" t="s">
        <v>1999</v>
      </c>
    </row>
    <row r="2048" spans="1:2">
      <c r="A2048">
        <v>3223</v>
      </c>
      <c r="B2048" t="s">
        <v>2000</v>
      </c>
    </row>
    <row r="2049" spans="1:2">
      <c r="A2049">
        <v>3224</v>
      </c>
      <c r="B2049" t="s">
        <v>2001</v>
      </c>
    </row>
    <row r="2050" spans="1:2">
      <c r="A2050">
        <v>3225</v>
      </c>
      <c r="B2050" t="s">
        <v>2002</v>
      </c>
    </row>
    <row r="2051" spans="1:2">
      <c r="A2051">
        <v>3226</v>
      </c>
      <c r="B2051" t="s">
        <v>2003</v>
      </c>
    </row>
    <row r="2052" spans="1:2">
      <c r="A2052">
        <v>3228</v>
      </c>
      <c r="B2052" t="s">
        <v>2004</v>
      </c>
    </row>
    <row r="2053" spans="1:2">
      <c r="A2053">
        <v>3229</v>
      </c>
      <c r="B2053" t="s">
        <v>2005</v>
      </c>
    </row>
    <row r="2054" spans="1:2">
      <c r="A2054">
        <v>3231</v>
      </c>
      <c r="B2054" t="s">
        <v>2006</v>
      </c>
    </row>
    <row r="2055" spans="1:2">
      <c r="A2055">
        <v>3233</v>
      </c>
      <c r="B2055" t="s">
        <v>2007</v>
      </c>
    </row>
    <row r="2056" spans="1:2">
      <c r="A2056">
        <v>3234</v>
      </c>
      <c r="B2056" t="s">
        <v>2008</v>
      </c>
    </row>
    <row r="2057" spans="1:2">
      <c r="A2057">
        <v>3235</v>
      </c>
      <c r="B2057" t="s">
        <v>2009</v>
      </c>
    </row>
    <row r="2058" spans="1:2">
      <c r="A2058">
        <v>3236</v>
      </c>
      <c r="B2058" t="s">
        <v>2010</v>
      </c>
    </row>
    <row r="2059" spans="1:2">
      <c r="A2059">
        <v>3270</v>
      </c>
      <c r="B2059" t="s">
        <v>2011</v>
      </c>
    </row>
    <row r="2060" spans="1:2">
      <c r="A2060">
        <v>3271</v>
      </c>
      <c r="B2060" t="s">
        <v>2012</v>
      </c>
    </row>
    <row r="2061" spans="1:2">
      <c r="A2061">
        <v>3273</v>
      </c>
      <c r="B2061" t="s">
        <v>2013</v>
      </c>
    </row>
    <row r="2062" spans="1:2">
      <c r="A2062">
        <v>3274</v>
      </c>
      <c r="B2062" t="s">
        <v>2014</v>
      </c>
    </row>
    <row r="2063" spans="1:2">
      <c r="A2063">
        <v>3275</v>
      </c>
      <c r="B2063" t="s">
        <v>2015</v>
      </c>
    </row>
    <row r="2064" spans="1:2">
      <c r="A2064">
        <v>3276</v>
      </c>
      <c r="B2064" t="s">
        <v>2016</v>
      </c>
    </row>
    <row r="2065" spans="1:2">
      <c r="A2065">
        <v>3279</v>
      </c>
      <c r="B2065" t="s">
        <v>2017</v>
      </c>
    </row>
    <row r="2066" spans="1:2">
      <c r="A2066">
        <v>3280</v>
      </c>
      <c r="B2066" t="s">
        <v>2018</v>
      </c>
    </row>
    <row r="2067" spans="1:2">
      <c r="A2067">
        <v>3281</v>
      </c>
      <c r="B2067" t="s">
        <v>2019</v>
      </c>
    </row>
    <row r="2068" spans="1:2">
      <c r="A2068">
        <v>3282</v>
      </c>
      <c r="B2068" t="s">
        <v>2020</v>
      </c>
    </row>
    <row r="2069" spans="1:2">
      <c r="A2069">
        <v>3283</v>
      </c>
      <c r="B2069" t="s">
        <v>2021</v>
      </c>
    </row>
    <row r="2070" spans="1:2">
      <c r="A2070">
        <v>3284</v>
      </c>
      <c r="B2070" t="s">
        <v>2022</v>
      </c>
    </row>
    <row r="2071" spans="1:2">
      <c r="A2071">
        <v>3285</v>
      </c>
      <c r="B2071" t="s">
        <v>2023</v>
      </c>
    </row>
    <row r="2072" spans="1:2">
      <c r="A2072">
        <v>3286</v>
      </c>
      <c r="B2072" t="s">
        <v>2024</v>
      </c>
    </row>
    <row r="2073" spans="1:2">
      <c r="A2073">
        <v>3287</v>
      </c>
      <c r="B2073" t="s">
        <v>2025</v>
      </c>
    </row>
    <row r="2074" spans="1:2">
      <c r="A2074">
        <v>3288</v>
      </c>
      <c r="B2074" t="s">
        <v>2026</v>
      </c>
    </row>
    <row r="2075" spans="1:2">
      <c r="A2075">
        <v>3289</v>
      </c>
      <c r="B2075" t="s">
        <v>2027</v>
      </c>
    </row>
    <row r="2076" spans="1:2">
      <c r="A2076">
        <v>3290</v>
      </c>
      <c r="B2076" t="s">
        <v>2028</v>
      </c>
    </row>
    <row r="2077" spans="1:2">
      <c r="A2077">
        <v>3291</v>
      </c>
      <c r="B2077" t="s">
        <v>2029</v>
      </c>
    </row>
    <row r="2078" spans="1:2">
      <c r="A2078">
        <v>3292</v>
      </c>
      <c r="B2078" t="s">
        <v>2030</v>
      </c>
    </row>
    <row r="2079" spans="1:2">
      <c r="A2079">
        <v>3293</v>
      </c>
      <c r="B2079" t="s">
        <v>2031</v>
      </c>
    </row>
    <row r="2080" spans="1:2">
      <c r="A2080">
        <v>3295</v>
      </c>
      <c r="B2080" t="s">
        <v>2032</v>
      </c>
    </row>
    <row r="2081" spans="1:2">
      <c r="A2081">
        <v>3299</v>
      </c>
      <c r="B2081" t="s">
        <v>2033</v>
      </c>
    </row>
    <row r="2082" spans="1:2">
      <c r="A2082">
        <v>3301</v>
      </c>
      <c r="B2082" t="s">
        <v>2034</v>
      </c>
    </row>
    <row r="2083" spans="1:2">
      <c r="A2083">
        <v>3302</v>
      </c>
      <c r="B2083" t="s">
        <v>2035</v>
      </c>
    </row>
    <row r="2084" spans="1:2">
      <c r="A2084">
        <v>3303</v>
      </c>
      <c r="B2084" t="s">
        <v>2036</v>
      </c>
    </row>
    <row r="2085" spans="1:2">
      <c r="A2085">
        <v>3304</v>
      </c>
      <c r="B2085" t="s">
        <v>2037</v>
      </c>
    </row>
    <row r="2086" spans="1:2">
      <c r="A2086">
        <v>3305</v>
      </c>
      <c r="B2086" t="s">
        <v>2038</v>
      </c>
    </row>
    <row r="2087" spans="1:2">
      <c r="A2087">
        <v>3307</v>
      </c>
      <c r="B2087" t="s">
        <v>2039</v>
      </c>
    </row>
    <row r="2088" spans="1:2">
      <c r="A2088">
        <v>3308</v>
      </c>
      <c r="B2088" t="s">
        <v>2040</v>
      </c>
    </row>
    <row r="2089" spans="1:2">
      <c r="A2089">
        <v>3309</v>
      </c>
      <c r="B2089" t="s">
        <v>2041</v>
      </c>
    </row>
    <row r="2090" spans="1:2">
      <c r="A2090">
        <v>3310</v>
      </c>
      <c r="B2090" t="s">
        <v>2042</v>
      </c>
    </row>
    <row r="2091" spans="1:2">
      <c r="A2091">
        <v>3313</v>
      </c>
      <c r="B2091" t="s">
        <v>2043</v>
      </c>
    </row>
    <row r="2092" spans="1:2">
      <c r="A2092">
        <v>3314</v>
      </c>
      <c r="B2092" t="s">
        <v>2044</v>
      </c>
    </row>
    <row r="2093" spans="1:2">
      <c r="A2093">
        <v>3316</v>
      </c>
      <c r="B2093" t="s">
        <v>2045</v>
      </c>
    </row>
    <row r="2094" spans="1:2">
      <c r="A2094">
        <v>3317</v>
      </c>
      <c r="B2094" t="s">
        <v>2046</v>
      </c>
    </row>
    <row r="2095" spans="1:2">
      <c r="A2095">
        <v>3318</v>
      </c>
      <c r="B2095" t="s">
        <v>2047</v>
      </c>
    </row>
    <row r="2096" spans="1:2">
      <c r="A2096">
        <v>3321</v>
      </c>
      <c r="B2096" t="s">
        <v>2048</v>
      </c>
    </row>
    <row r="2097" spans="1:2">
      <c r="A2097">
        <v>3322</v>
      </c>
      <c r="B2097" t="s">
        <v>2049</v>
      </c>
    </row>
    <row r="2098" spans="1:2">
      <c r="A2098">
        <v>3323</v>
      </c>
      <c r="B2098" t="s">
        <v>2050</v>
      </c>
    </row>
    <row r="2099" spans="1:2">
      <c r="A2099">
        <v>3324</v>
      </c>
      <c r="B2099" t="s">
        <v>2051</v>
      </c>
    </row>
    <row r="2100" spans="1:2">
      <c r="A2100">
        <v>3325</v>
      </c>
      <c r="B2100" t="s">
        <v>2052</v>
      </c>
    </row>
    <row r="2101" spans="1:2">
      <c r="A2101">
        <v>3326</v>
      </c>
      <c r="B2101" t="s">
        <v>2053</v>
      </c>
    </row>
    <row r="2102" spans="1:2">
      <c r="A2102">
        <v>3327</v>
      </c>
      <c r="B2102" t="s">
        <v>2054</v>
      </c>
    </row>
    <row r="2103" spans="1:2">
      <c r="A2103">
        <v>3329</v>
      </c>
      <c r="B2103" t="s">
        <v>2055</v>
      </c>
    </row>
    <row r="2104" spans="1:2">
      <c r="A2104">
        <v>3331</v>
      </c>
      <c r="B2104" t="s">
        <v>2056</v>
      </c>
    </row>
    <row r="2105" spans="1:2">
      <c r="A2105">
        <v>3332</v>
      </c>
      <c r="B2105" t="s">
        <v>2057</v>
      </c>
    </row>
    <row r="2106" spans="1:2">
      <c r="A2106">
        <v>3334</v>
      </c>
      <c r="B2106" t="s">
        <v>2058</v>
      </c>
    </row>
    <row r="2107" spans="1:2">
      <c r="A2107">
        <v>3335</v>
      </c>
      <c r="B2107" t="s">
        <v>2059</v>
      </c>
    </row>
    <row r="2108" spans="1:2">
      <c r="A2108">
        <v>3336</v>
      </c>
      <c r="B2108" t="s">
        <v>2060</v>
      </c>
    </row>
    <row r="2109" spans="1:2">
      <c r="A2109">
        <v>3338</v>
      </c>
      <c r="B2109" t="s">
        <v>2061</v>
      </c>
    </row>
    <row r="2110" spans="1:2">
      <c r="A2110">
        <v>3339</v>
      </c>
      <c r="B2110" t="s">
        <v>2062</v>
      </c>
    </row>
    <row r="2111" spans="1:2">
      <c r="A2111">
        <v>3340</v>
      </c>
      <c r="B2111" t="s">
        <v>2063</v>
      </c>
    </row>
    <row r="2112" spans="1:2">
      <c r="A2112">
        <v>3342</v>
      </c>
      <c r="B2112" t="s">
        <v>2064</v>
      </c>
    </row>
    <row r="2113" spans="1:2">
      <c r="A2113">
        <v>3343</v>
      </c>
      <c r="B2113" t="s">
        <v>2065</v>
      </c>
    </row>
    <row r="2114" spans="1:2">
      <c r="A2114">
        <v>3346</v>
      </c>
      <c r="B2114" t="s">
        <v>2066</v>
      </c>
    </row>
    <row r="2115" spans="1:2">
      <c r="A2115">
        <v>3347</v>
      </c>
      <c r="B2115" t="s">
        <v>2067</v>
      </c>
    </row>
    <row r="2116" spans="1:2">
      <c r="A2116">
        <v>3348</v>
      </c>
      <c r="B2116" t="s">
        <v>2068</v>
      </c>
    </row>
    <row r="2117" spans="1:2">
      <c r="A2117">
        <v>3352</v>
      </c>
      <c r="B2117" t="s">
        <v>2069</v>
      </c>
    </row>
    <row r="2118" spans="1:2">
      <c r="A2118">
        <v>3354</v>
      </c>
      <c r="B2118" t="s">
        <v>2070</v>
      </c>
    </row>
    <row r="2119" spans="1:2">
      <c r="A2119">
        <v>3357</v>
      </c>
      <c r="B2119" t="s">
        <v>2071</v>
      </c>
    </row>
    <row r="2120" spans="1:2">
      <c r="A2120">
        <v>3359</v>
      </c>
      <c r="B2120" t="s">
        <v>2072</v>
      </c>
    </row>
    <row r="2121" spans="1:2">
      <c r="A2121">
        <v>3361</v>
      </c>
      <c r="B2121" t="s">
        <v>2073</v>
      </c>
    </row>
    <row r="2122" spans="1:2">
      <c r="A2122">
        <v>3363</v>
      </c>
      <c r="B2122" t="s">
        <v>2074</v>
      </c>
    </row>
    <row r="2123" spans="1:2">
      <c r="A2123">
        <v>3366</v>
      </c>
      <c r="B2123" t="s">
        <v>2075</v>
      </c>
    </row>
    <row r="2124" spans="1:2">
      <c r="A2124">
        <v>3367</v>
      </c>
      <c r="B2124" t="s">
        <v>2076</v>
      </c>
    </row>
    <row r="2125" spans="1:2">
      <c r="A2125">
        <v>3368</v>
      </c>
      <c r="B2125" t="s">
        <v>2077</v>
      </c>
    </row>
    <row r="2126" spans="1:2">
      <c r="A2126">
        <v>3369</v>
      </c>
      <c r="B2126" t="s">
        <v>2078</v>
      </c>
    </row>
    <row r="2127" spans="1:2">
      <c r="A2127">
        <v>3370</v>
      </c>
      <c r="B2127" t="s">
        <v>2079</v>
      </c>
    </row>
    <row r="2128" spans="1:2">
      <c r="A2128">
        <v>3371</v>
      </c>
      <c r="B2128" t="s">
        <v>2080</v>
      </c>
    </row>
    <row r="2129" spans="1:2">
      <c r="A2129">
        <v>3372</v>
      </c>
      <c r="B2129" t="s">
        <v>2081</v>
      </c>
    </row>
    <row r="2130" spans="1:2">
      <c r="A2130">
        <v>3373</v>
      </c>
      <c r="B2130" t="s">
        <v>2082</v>
      </c>
    </row>
    <row r="2131" spans="1:2">
      <c r="A2131">
        <v>3375</v>
      </c>
      <c r="B2131" t="s">
        <v>2083</v>
      </c>
    </row>
    <row r="2132" spans="1:2">
      <c r="A2132">
        <v>3376</v>
      </c>
      <c r="B2132" t="s">
        <v>2084</v>
      </c>
    </row>
    <row r="2133" spans="1:2">
      <c r="A2133">
        <v>3379</v>
      </c>
      <c r="B2133" t="s">
        <v>2085</v>
      </c>
    </row>
    <row r="2134" spans="1:2">
      <c r="A2134">
        <v>3380</v>
      </c>
      <c r="B2134" t="s">
        <v>2086</v>
      </c>
    </row>
    <row r="2135" spans="1:2">
      <c r="A2135">
        <v>3381</v>
      </c>
      <c r="B2135" t="s">
        <v>2087</v>
      </c>
    </row>
    <row r="2136" spans="1:2">
      <c r="A2136">
        <v>3384</v>
      </c>
      <c r="B2136" t="s">
        <v>2088</v>
      </c>
    </row>
    <row r="2137" spans="1:2">
      <c r="A2137">
        <v>3385</v>
      </c>
      <c r="B2137" t="s">
        <v>2089</v>
      </c>
    </row>
    <row r="2138" spans="1:2">
      <c r="A2138">
        <v>3387</v>
      </c>
      <c r="B2138" t="s">
        <v>2090</v>
      </c>
    </row>
    <row r="2139" spans="1:2">
      <c r="A2139">
        <v>3388</v>
      </c>
      <c r="B2139" t="s">
        <v>2091</v>
      </c>
    </row>
    <row r="2140" spans="1:2">
      <c r="A2140">
        <v>3389</v>
      </c>
      <c r="B2140" t="s">
        <v>2092</v>
      </c>
    </row>
    <row r="2141" spans="1:2">
      <c r="A2141">
        <v>3391</v>
      </c>
      <c r="B2141" t="s">
        <v>2093</v>
      </c>
    </row>
    <row r="2142" spans="1:2">
      <c r="A2142">
        <v>3392</v>
      </c>
      <c r="B2142" t="s">
        <v>2094</v>
      </c>
    </row>
    <row r="2143" spans="1:2">
      <c r="A2143">
        <v>3393</v>
      </c>
      <c r="B2143" t="s">
        <v>2095</v>
      </c>
    </row>
    <row r="2144" spans="1:2">
      <c r="A2144">
        <v>3394</v>
      </c>
      <c r="B2144" t="s">
        <v>2096</v>
      </c>
    </row>
    <row r="2145" spans="1:2">
      <c r="A2145">
        <v>3396</v>
      </c>
      <c r="B2145" t="s">
        <v>2097</v>
      </c>
    </row>
    <row r="2146" spans="1:2">
      <c r="A2146">
        <v>3397</v>
      </c>
      <c r="B2146" t="s">
        <v>2098</v>
      </c>
    </row>
    <row r="2147" spans="1:2">
      <c r="A2147">
        <v>3398</v>
      </c>
      <c r="B2147" t="s">
        <v>2099</v>
      </c>
    </row>
    <row r="2148" spans="1:2">
      <c r="A2148">
        <v>3401</v>
      </c>
      <c r="B2148" t="s">
        <v>2100</v>
      </c>
    </row>
    <row r="2149" spans="1:2">
      <c r="A2149">
        <v>3402</v>
      </c>
      <c r="B2149" t="s">
        <v>2101</v>
      </c>
    </row>
    <row r="2150" spans="1:2">
      <c r="A2150">
        <v>3406</v>
      </c>
      <c r="B2150" t="s">
        <v>2102</v>
      </c>
    </row>
    <row r="2151" spans="1:2">
      <c r="A2151">
        <v>3407</v>
      </c>
      <c r="B2151" t="s">
        <v>2103</v>
      </c>
    </row>
    <row r="2152" spans="1:2">
      <c r="A2152">
        <v>3410</v>
      </c>
      <c r="B2152" t="s">
        <v>2104</v>
      </c>
    </row>
    <row r="2153" spans="1:2">
      <c r="A2153">
        <v>3411</v>
      </c>
      <c r="B2153" t="s">
        <v>2105</v>
      </c>
    </row>
    <row r="2154" spans="1:2">
      <c r="A2154">
        <v>3412</v>
      </c>
      <c r="B2154" t="s">
        <v>2106</v>
      </c>
    </row>
    <row r="2155" spans="1:2">
      <c r="A2155">
        <v>3413</v>
      </c>
      <c r="B2155" t="s">
        <v>2107</v>
      </c>
    </row>
    <row r="2156" spans="1:2">
      <c r="A2156">
        <v>3415</v>
      </c>
      <c r="B2156" t="s">
        <v>2108</v>
      </c>
    </row>
    <row r="2157" spans="1:2">
      <c r="A2157">
        <v>3418</v>
      </c>
      <c r="B2157" t="s">
        <v>2109</v>
      </c>
    </row>
    <row r="2158" spans="1:2">
      <c r="A2158">
        <v>3419</v>
      </c>
      <c r="B2158" t="s">
        <v>2110</v>
      </c>
    </row>
    <row r="2159" spans="1:2">
      <c r="A2159">
        <v>3422</v>
      </c>
      <c r="B2159" t="s">
        <v>2111</v>
      </c>
    </row>
    <row r="2160" spans="1:2">
      <c r="A2160">
        <v>3425</v>
      </c>
      <c r="B2160" t="s">
        <v>2112</v>
      </c>
    </row>
    <row r="2161" spans="1:2">
      <c r="A2161">
        <v>3426</v>
      </c>
      <c r="B2161" t="s">
        <v>2113</v>
      </c>
    </row>
    <row r="2162" spans="1:2">
      <c r="A2162">
        <v>3429</v>
      </c>
      <c r="B2162" t="s">
        <v>2114</v>
      </c>
    </row>
    <row r="2163" spans="1:2">
      <c r="A2163">
        <v>3432</v>
      </c>
      <c r="B2163" t="s">
        <v>2115</v>
      </c>
    </row>
    <row r="2164" spans="1:2">
      <c r="A2164">
        <v>3434</v>
      </c>
      <c r="B2164" t="s">
        <v>2116</v>
      </c>
    </row>
    <row r="2165" spans="1:2">
      <c r="A2165">
        <v>3436</v>
      </c>
      <c r="B2165" t="s">
        <v>2117</v>
      </c>
    </row>
    <row r="2166" spans="1:2">
      <c r="A2166">
        <v>3441</v>
      </c>
      <c r="B2166" t="s">
        <v>2118</v>
      </c>
    </row>
    <row r="2167" spans="1:2">
      <c r="A2167">
        <v>3442</v>
      </c>
      <c r="B2167" t="s">
        <v>2119</v>
      </c>
    </row>
    <row r="2168" spans="1:2">
      <c r="A2168">
        <v>3443</v>
      </c>
      <c r="B2168" t="s">
        <v>2120</v>
      </c>
    </row>
    <row r="2169" spans="1:2">
      <c r="A2169">
        <v>3445</v>
      </c>
      <c r="B2169" t="s">
        <v>2121</v>
      </c>
    </row>
    <row r="2170" spans="1:2">
      <c r="A2170">
        <v>3447</v>
      </c>
      <c r="B2170" t="s">
        <v>2122</v>
      </c>
    </row>
    <row r="2171" spans="1:2">
      <c r="A2171">
        <v>3449</v>
      </c>
      <c r="B2171" t="s">
        <v>2123</v>
      </c>
    </row>
    <row r="2172" spans="1:2">
      <c r="A2172">
        <v>3450</v>
      </c>
      <c r="B2172" t="s">
        <v>2124</v>
      </c>
    </row>
    <row r="2173" spans="1:2">
      <c r="A2173">
        <v>3451</v>
      </c>
      <c r="B2173" t="s">
        <v>2125</v>
      </c>
    </row>
    <row r="2174" spans="1:2">
      <c r="A2174">
        <v>3452</v>
      </c>
      <c r="B2174" t="s">
        <v>2126</v>
      </c>
    </row>
    <row r="2175" spans="1:2">
      <c r="A2175">
        <v>3454</v>
      </c>
      <c r="B2175" t="s">
        <v>2127</v>
      </c>
    </row>
    <row r="2176" spans="1:2">
      <c r="A2176">
        <v>3455</v>
      </c>
      <c r="B2176" t="s">
        <v>2128</v>
      </c>
    </row>
    <row r="2177" spans="1:2">
      <c r="A2177">
        <v>3461</v>
      </c>
      <c r="B2177" t="s">
        <v>2129</v>
      </c>
    </row>
    <row r="2178" spans="1:2">
      <c r="A2178">
        <v>3462</v>
      </c>
      <c r="B2178" t="s">
        <v>2130</v>
      </c>
    </row>
    <row r="2179" spans="1:2">
      <c r="A2179">
        <v>3463</v>
      </c>
      <c r="B2179" t="s">
        <v>2131</v>
      </c>
    </row>
    <row r="2180" spans="1:2">
      <c r="A2180">
        <v>3464</v>
      </c>
      <c r="B2180" t="s">
        <v>2132</v>
      </c>
    </row>
    <row r="2181" spans="1:2">
      <c r="A2181">
        <v>3466</v>
      </c>
      <c r="B2181" t="s">
        <v>2133</v>
      </c>
    </row>
    <row r="2182" spans="1:2">
      <c r="A2182">
        <v>3467</v>
      </c>
      <c r="B2182" t="s">
        <v>2134</v>
      </c>
    </row>
    <row r="2183" spans="1:2">
      <c r="A2183">
        <v>3470</v>
      </c>
      <c r="B2183" t="s">
        <v>2135</v>
      </c>
    </row>
    <row r="2184" spans="1:2">
      <c r="A2184">
        <v>3472</v>
      </c>
      <c r="B2184" t="s">
        <v>2136</v>
      </c>
    </row>
    <row r="2185" spans="1:2">
      <c r="A2185">
        <v>3476</v>
      </c>
      <c r="B2185" t="s">
        <v>2137</v>
      </c>
    </row>
    <row r="2186" spans="1:2">
      <c r="A2186">
        <v>3477</v>
      </c>
      <c r="B2186" t="s">
        <v>2138</v>
      </c>
    </row>
    <row r="2187" spans="1:2">
      <c r="A2187">
        <v>3478</v>
      </c>
      <c r="B2187" t="s">
        <v>2139</v>
      </c>
    </row>
    <row r="2188" spans="1:2">
      <c r="A2188">
        <v>3479</v>
      </c>
      <c r="B2188" t="s">
        <v>2140</v>
      </c>
    </row>
    <row r="2189" spans="1:2">
      <c r="A2189">
        <v>3480</v>
      </c>
      <c r="B2189" t="s">
        <v>2141</v>
      </c>
    </row>
    <row r="2190" spans="1:2">
      <c r="A2190">
        <v>3481</v>
      </c>
      <c r="B2190" t="s">
        <v>2142</v>
      </c>
    </row>
    <row r="2191" spans="1:2">
      <c r="A2191">
        <v>3483</v>
      </c>
      <c r="B2191" t="s">
        <v>2143</v>
      </c>
    </row>
    <row r="2192" spans="1:2">
      <c r="A2192">
        <v>3484</v>
      </c>
      <c r="B2192" t="s">
        <v>2144</v>
      </c>
    </row>
    <row r="2193" spans="1:2">
      <c r="A2193">
        <v>3485</v>
      </c>
      <c r="B2193" t="s">
        <v>2145</v>
      </c>
    </row>
    <row r="2194" spans="1:2">
      <c r="A2194">
        <v>3488</v>
      </c>
      <c r="B2194" t="s">
        <v>2146</v>
      </c>
    </row>
    <row r="2195" spans="1:2">
      <c r="A2195">
        <v>3489</v>
      </c>
      <c r="B2195" t="s">
        <v>2147</v>
      </c>
    </row>
    <row r="2196" spans="1:2">
      <c r="A2196">
        <v>3490</v>
      </c>
      <c r="B2196" t="s">
        <v>2148</v>
      </c>
    </row>
    <row r="2197" spans="1:2">
      <c r="A2197">
        <v>3492</v>
      </c>
      <c r="B2197" t="s">
        <v>2149</v>
      </c>
    </row>
    <row r="2198" spans="1:2">
      <c r="A2198">
        <v>3493</v>
      </c>
      <c r="B2198" t="s">
        <v>2150</v>
      </c>
    </row>
    <row r="2199" spans="1:2">
      <c r="A2199">
        <v>3495</v>
      </c>
      <c r="B2199" t="s">
        <v>2151</v>
      </c>
    </row>
    <row r="2200" spans="1:2">
      <c r="A2200">
        <v>3496</v>
      </c>
      <c r="B2200" t="s">
        <v>2152</v>
      </c>
    </row>
    <row r="2201" spans="1:2">
      <c r="A2201">
        <v>3498</v>
      </c>
      <c r="B2201" t="s">
        <v>2153</v>
      </c>
    </row>
    <row r="2202" spans="1:2">
      <c r="A2202">
        <v>3501</v>
      </c>
      <c r="B2202" t="s">
        <v>2154</v>
      </c>
    </row>
    <row r="2203" spans="1:2">
      <c r="A2203">
        <v>3502</v>
      </c>
      <c r="B2203" t="s">
        <v>2155</v>
      </c>
    </row>
    <row r="2204" spans="1:2">
      <c r="A2204">
        <v>3503</v>
      </c>
      <c r="B2204" t="s">
        <v>2156</v>
      </c>
    </row>
    <row r="2205" spans="1:2">
      <c r="A2205">
        <v>3504</v>
      </c>
      <c r="B2205" t="s">
        <v>2157</v>
      </c>
    </row>
    <row r="2206" spans="1:2">
      <c r="A2206">
        <v>3505</v>
      </c>
      <c r="B2206" t="s">
        <v>2158</v>
      </c>
    </row>
    <row r="2207" spans="1:2">
      <c r="A2207">
        <v>3506</v>
      </c>
      <c r="B2207" t="s">
        <v>2159</v>
      </c>
    </row>
    <row r="2208" spans="1:2">
      <c r="A2208">
        <v>3507</v>
      </c>
      <c r="B2208" t="s">
        <v>2160</v>
      </c>
    </row>
    <row r="2209" spans="1:2">
      <c r="A2209">
        <v>3508</v>
      </c>
      <c r="B2209" t="s">
        <v>2161</v>
      </c>
    </row>
    <row r="2210" spans="1:2">
      <c r="A2210">
        <v>3509</v>
      </c>
      <c r="B2210" t="s">
        <v>2162</v>
      </c>
    </row>
    <row r="2211" spans="1:2">
      <c r="A2211">
        <v>3510</v>
      </c>
      <c r="B2211" t="s">
        <v>2163</v>
      </c>
    </row>
    <row r="2212" spans="1:2">
      <c r="A2212">
        <v>3512</v>
      </c>
      <c r="B2212" t="s">
        <v>2164</v>
      </c>
    </row>
    <row r="2213" spans="1:2">
      <c r="A2213">
        <v>3515</v>
      </c>
      <c r="B2213" t="s">
        <v>2165</v>
      </c>
    </row>
    <row r="2214" spans="1:2">
      <c r="A2214">
        <v>3516</v>
      </c>
      <c r="B2214" t="s">
        <v>2166</v>
      </c>
    </row>
    <row r="2215" spans="1:2">
      <c r="A2215">
        <v>3517</v>
      </c>
      <c r="B2215" t="s">
        <v>2167</v>
      </c>
    </row>
    <row r="2216" spans="1:2">
      <c r="A2216">
        <v>3518</v>
      </c>
      <c r="B2216" t="s">
        <v>2168</v>
      </c>
    </row>
    <row r="2217" spans="1:2">
      <c r="A2217">
        <v>3519</v>
      </c>
      <c r="B2217" t="s">
        <v>2169</v>
      </c>
    </row>
    <row r="2218" spans="1:2">
      <c r="A2218">
        <v>3520</v>
      </c>
      <c r="B2218" t="s">
        <v>2170</v>
      </c>
    </row>
    <row r="2219" spans="1:2">
      <c r="A2219">
        <v>3521</v>
      </c>
      <c r="B2219" t="s">
        <v>2171</v>
      </c>
    </row>
    <row r="2220" spans="1:2">
      <c r="A2220">
        <v>3523</v>
      </c>
      <c r="B2220" t="s">
        <v>2172</v>
      </c>
    </row>
    <row r="2221" spans="1:2">
      <c r="A2221">
        <v>3527</v>
      </c>
      <c r="B2221" t="s">
        <v>2173</v>
      </c>
    </row>
    <row r="2222" spans="1:2">
      <c r="A2222">
        <v>3528</v>
      </c>
      <c r="B2222" t="s">
        <v>2174</v>
      </c>
    </row>
    <row r="2223" spans="1:2">
      <c r="A2223">
        <v>3529</v>
      </c>
      <c r="B2223" t="s">
        <v>2175</v>
      </c>
    </row>
    <row r="2224" spans="1:2">
      <c r="A2224">
        <v>3530</v>
      </c>
      <c r="B2224" t="s">
        <v>2176</v>
      </c>
    </row>
    <row r="2225" spans="1:2">
      <c r="A2225">
        <v>3531</v>
      </c>
      <c r="B2225" t="s">
        <v>2177</v>
      </c>
    </row>
    <row r="2226" spans="1:2">
      <c r="A2226">
        <v>3532</v>
      </c>
      <c r="B2226" t="s">
        <v>2178</v>
      </c>
    </row>
    <row r="2227" spans="1:2">
      <c r="A2227">
        <v>3533</v>
      </c>
      <c r="B2227" t="s">
        <v>2179</v>
      </c>
    </row>
    <row r="2228" spans="1:2">
      <c r="A2228">
        <v>3534</v>
      </c>
      <c r="B2228" t="s">
        <v>2580</v>
      </c>
    </row>
    <row r="2229" spans="1:2">
      <c r="A2229">
        <v>3535</v>
      </c>
      <c r="B2229" t="s">
        <v>2180</v>
      </c>
    </row>
    <row r="2230" spans="1:2">
      <c r="A2230">
        <v>3536</v>
      </c>
      <c r="B2230" t="s">
        <v>2181</v>
      </c>
    </row>
    <row r="2231" spans="1:2">
      <c r="A2231">
        <v>3537</v>
      </c>
      <c r="B2231" t="s">
        <v>2182</v>
      </c>
    </row>
    <row r="2232" spans="1:2">
      <c r="A2232">
        <v>3538</v>
      </c>
      <c r="B2232" t="s">
        <v>2183</v>
      </c>
    </row>
    <row r="2233" spans="1:2">
      <c r="A2233">
        <v>3539</v>
      </c>
      <c r="B2233" t="s">
        <v>2184</v>
      </c>
    </row>
    <row r="2234" spans="1:2">
      <c r="A2234">
        <v>3540</v>
      </c>
      <c r="B2234" t="s">
        <v>2185</v>
      </c>
    </row>
    <row r="2235" spans="1:2">
      <c r="A2235">
        <v>3542</v>
      </c>
      <c r="B2235" t="s">
        <v>2186</v>
      </c>
    </row>
    <row r="2236" spans="1:2">
      <c r="A2236">
        <v>3543</v>
      </c>
      <c r="B2236" t="s">
        <v>2187</v>
      </c>
    </row>
    <row r="2237" spans="1:2">
      <c r="A2237">
        <v>3544</v>
      </c>
      <c r="B2237" t="s">
        <v>2188</v>
      </c>
    </row>
    <row r="2238" spans="1:2">
      <c r="A2238">
        <v>3546</v>
      </c>
      <c r="B2238" t="s">
        <v>2189</v>
      </c>
    </row>
    <row r="2239" spans="1:2">
      <c r="A2239">
        <v>3547</v>
      </c>
      <c r="B2239" t="s">
        <v>2190</v>
      </c>
    </row>
    <row r="2240" spans="1:2">
      <c r="A2240">
        <v>3549</v>
      </c>
      <c r="B2240" t="s">
        <v>2191</v>
      </c>
    </row>
    <row r="2241" spans="1:2">
      <c r="A2241">
        <v>3553</v>
      </c>
      <c r="B2241" t="s">
        <v>2192</v>
      </c>
    </row>
    <row r="2242" spans="1:2">
      <c r="A2242">
        <v>3554</v>
      </c>
      <c r="B2242" t="s">
        <v>2193</v>
      </c>
    </row>
    <row r="2243" spans="1:2">
      <c r="A2243">
        <v>3555</v>
      </c>
      <c r="B2243" t="s">
        <v>2194</v>
      </c>
    </row>
    <row r="2244" spans="1:2">
      <c r="A2244">
        <v>3557</v>
      </c>
      <c r="B2244" t="s">
        <v>2195</v>
      </c>
    </row>
    <row r="2245" spans="1:2">
      <c r="A2245">
        <v>3561</v>
      </c>
      <c r="B2245" t="s">
        <v>2196</v>
      </c>
    </row>
    <row r="2246" spans="1:2">
      <c r="A2246">
        <v>3563</v>
      </c>
      <c r="B2246" t="s">
        <v>2197</v>
      </c>
    </row>
    <row r="2247" spans="1:2">
      <c r="A2247">
        <v>3565</v>
      </c>
      <c r="B2247" t="s">
        <v>2198</v>
      </c>
    </row>
    <row r="2248" spans="1:2">
      <c r="A2248">
        <v>3566</v>
      </c>
      <c r="B2248" t="s">
        <v>2199</v>
      </c>
    </row>
    <row r="2249" spans="1:2">
      <c r="A2249">
        <v>3567</v>
      </c>
      <c r="B2249" t="s">
        <v>2200</v>
      </c>
    </row>
    <row r="2250" spans="1:2">
      <c r="A2250">
        <v>3569</v>
      </c>
      <c r="B2250" t="s">
        <v>2201</v>
      </c>
    </row>
    <row r="2251" spans="1:2">
      <c r="A2251">
        <v>3570</v>
      </c>
      <c r="B2251" t="s">
        <v>2202</v>
      </c>
    </row>
    <row r="2252" spans="1:2">
      <c r="A2252">
        <v>3571</v>
      </c>
      <c r="B2252" t="s">
        <v>2203</v>
      </c>
    </row>
    <row r="2253" spans="1:2">
      <c r="A2253">
        <v>3572</v>
      </c>
      <c r="B2253" t="s">
        <v>2204</v>
      </c>
    </row>
    <row r="2254" spans="1:2">
      <c r="A2254">
        <v>3573</v>
      </c>
      <c r="B2254" t="s">
        <v>2205</v>
      </c>
    </row>
    <row r="2255" spans="1:2">
      <c r="A2255">
        <v>3574</v>
      </c>
      <c r="B2255" t="s">
        <v>2206</v>
      </c>
    </row>
    <row r="2256" spans="1:2">
      <c r="A2256">
        <v>3575</v>
      </c>
      <c r="B2256" t="s">
        <v>2207</v>
      </c>
    </row>
    <row r="2257" spans="1:2">
      <c r="A2257">
        <v>3576</v>
      </c>
      <c r="B2257" t="s">
        <v>2208</v>
      </c>
    </row>
    <row r="2258" spans="1:2">
      <c r="A2258">
        <v>3577</v>
      </c>
      <c r="B2258" t="s">
        <v>2209</v>
      </c>
    </row>
    <row r="2259" spans="1:2">
      <c r="A2259">
        <v>3579</v>
      </c>
      <c r="B2259" t="s">
        <v>2210</v>
      </c>
    </row>
    <row r="2260" spans="1:2">
      <c r="A2260">
        <v>3580</v>
      </c>
      <c r="B2260" t="s">
        <v>2211</v>
      </c>
    </row>
    <row r="2261" spans="1:2">
      <c r="A2261">
        <v>3581</v>
      </c>
      <c r="B2261" t="s">
        <v>2212</v>
      </c>
    </row>
    <row r="2262" spans="1:2">
      <c r="A2262">
        <v>3585</v>
      </c>
      <c r="B2262" t="s">
        <v>2213</v>
      </c>
    </row>
    <row r="2263" spans="1:2">
      <c r="A2263">
        <v>3586</v>
      </c>
      <c r="B2263" t="s">
        <v>2214</v>
      </c>
    </row>
    <row r="2264" spans="1:2">
      <c r="A2264">
        <v>3587</v>
      </c>
      <c r="B2264" t="s">
        <v>2215</v>
      </c>
    </row>
    <row r="2265" spans="1:2">
      <c r="A2265">
        <v>3588</v>
      </c>
      <c r="B2265" t="s">
        <v>2216</v>
      </c>
    </row>
    <row r="2266" spans="1:2">
      <c r="A2266">
        <v>3589</v>
      </c>
      <c r="B2266" t="s">
        <v>2217</v>
      </c>
    </row>
    <row r="2267" spans="1:2">
      <c r="A2267">
        <v>3591</v>
      </c>
      <c r="B2267" t="s">
        <v>2218</v>
      </c>
    </row>
    <row r="2268" spans="1:2">
      <c r="A2268">
        <v>3592</v>
      </c>
      <c r="B2268" t="s">
        <v>2219</v>
      </c>
    </row>
    <row r="2269" spans="1:2">
      <c r="A2269">
        <v>3594</v>
      </c>
      <c r="B2269" t="s">
        <v>2220</v>
      </c>
    </row>
    <row r="2270" spans="1:2">
      <c r="A2270">
        <v>3597</v>
      </c>
      <c r="B2270" t="s">
        <v>2221</v>
      </c>
    </row>
    <row r="2271" spans="1:2">
      <c r="A2271">
        <v>3599</v>
      </c>
      <c r="B2271" t="s">
        <v>2222</v>
      </c>
    </row>
    <row r="2272" spans="1:2">
      <c r="A2272">
        <v>3600</v>
      </c>
      <c r="B2272" t="s">
        <v>2223</v>
      </c>
    </row>
    <row r="2273" spans="1:2">
      <c r="A2273">
        <v>3602</v>
      </c>
      <c r="B2273" t="s">
        <v>2224</v>
      </c>
    </row>
    <row r="2274" spans="1:2">
      <c r="A2274">
        <v>3700</v>
      </c>
      <c r="B2274" t="s">
        <v>2225</v>
      </c>
    </row>
    <row r="2275" spans="1:2">
      <c r="A2275">
        <v>3701</v>
      </c>
      <c r="B2275" t="s">
        <v>2226</v>
      </c>
    </row>
    <row r="2276" spans="1:2">
      <c r="A2276">
        <v>3703</v>
      </c>
      <c r="B2276" t="s">
        <v>2227</v>
      </c>
    </row>
    <row r="2277" spans="1:2">
      <c r="A2277">
        <v>3704</v>
      </c>
      <c r="B2277" t="s">
        <v>2228</v>
      </c>
    </row>
    <row r="2278" spans="1:2">
      <c r="A2278">
        <v>3706</v>
      </c>
      <c r="B2278" t="s">
        <v>2229</v>
      </c>
    </row>
    <row r="2279" spans="1:2">
      <c r="A2279">
        <v>3707</v>
      </c>
      <c r="B2279" t="s">
        <v>2230</v>
      </c>
    </row>
    <row r="2280" spans="1:2">
      <c r="A2280">
        <v>3709</v>
      </c>
      <c r="B2280" t="s">
        <v>2231</v>
      </c>
    </row>
    <row r="2281" spans="1:2">
      <c r="A2281">
        <v>3710</v>
      </c>
      <c r="B2281" t="s">
        <v>2232</v>
      </c>
    </row>
    <row r="2282" spans="1:2">
      <c r="A2282">
        <v>3711</v>
      </c>
      <c r="B2282" t="s">
        <v>2233</v>
      </c>
    </row>
    <row r="2283" spans="1:2">
      <c r="A2283">
        <v>3716</v>
      </c>
      <c r="B2283" t="s">
        <v>2234</v>
      </c>
    </row>
    <row r="2284" spans="1:2">
      <c r="A2284">
        <v>3718</v>
      </c>
      <c r="B2284" t="s">
        <v>2235</v>
      </c>
    </row>
    <row r="2285" spans="1:2">
      <c r="A2285">
        <v>3719</v>
      </c>
      <c r="B2285" t="s">
        <v>2236</v>
      </c>
    </row>
    <row r="2286" spans="1:2">
      <c r="A2286">
        <v>3723</v>
      </c>
      <c r="B2286" t="s">
        <v>2237</v>
      </c>
    </row>
    <row r="2287" spans="1:2">
      <c r="A2287">
        <v>3724</v>
      </c>
      <c r="B2287" t="s">
        <v>2238</v>
      </c>
    </row>
    <row r="2288" spans="1:2">
      <c r="A2288">
        <v>3725</v>
      </c>
      <c r="B2288" t="s">
        <v>2239</v>
      </c>
    </row>
    <row r="2289" spans="1:2">
      <c r="A2289">
        <v>3727</v>
      </c>
      <c r="B2289" t="s">
        <v>2240</v>
      </c>
    </row>
    <row r="2290" spans="1:2">
      <c r="A2290">
        <v>3729</v>
      </c>
      <c r="B2290" t="s">
        <v>2241</v>
      </c>
    </row>
    <row r="2291" spans="1:2">
      <c r="A2291">
        <v>3731</v>
      </c>
      <c r="B2291" t="s">
        <v>2242</v>
      </c>
    </row>
    <row r="2292" spans="1:2">
      <c r="A2292">
        <v>3732</v>
      </c>
      <c r="B2292" t="s">
        <v>2243</v>
      </c>
    </row>
    <row r="2293" spans="1:2">
      <c r="A2293">
        <v>3733</v>
      </c>
      <c r="B2293" t="s">
        <v>2244</v>
      </c>
    </row>
    <row r="2294" spans="1:2">
      <c r="A2294">
        <v>3736</v>
      </c>
      <c r="B2294" t="s">
        <v>2245</v>
      </c>
    </row>
    <row r="2295" spans="1:2">
      <c r="A2295">
        <v>3737</v>
      </c>
      <c r="B2295" t="s">
        <v>2246</v>
      </c>
    </row>
    <row r="2296" spans="1:2">
      <c r="A2296">
        <v>3738</v>
      </c>
      <c r="B2296" t="s">
        <v>2247</v>
      </c>
    </row>
    <row r="2297" spans="1:2">
      <c r="A2297">
        <v>3739</v>
      </c>
      <c r="B2297" t="s">
        <v>2248</v>
      </c>
    </row>
    <row r="2298" spans="1:2">
      <c r="A2298">
        <v>3740</v>
      </c>
      <c r="B2298" t="s">
        <v>2249</v>
      </c>
    </row>
    <row r="2299" spans="1:2">
      <c r="A2299">
        <v>3741</v>
      </c>
      <c r="B2299" t="s">
        <v>2250</v>
      </c>
    </row>
    <row r="2300" spans="1:2">
      <c r="A2300">
        <v>3742</v>
      </c>
      <c r="B2300" t="s">
        <v>2251</v>
      </c>
    </row>
    <row r="2301" spans="1:2">
      <c r="A2301">
        <v>3743</v>
      </c>
      <c r="B2301" t="s">
        <v>2252</v>
      </c>
    </row>
    <row r="2302" spans="1:2">
      <c r="A2302">
        <v>3745</v>
      </c>
      <c r="B2302" t="s">
        <v>2253</v>
      </c>
    </row>
    <row r="2303" spans="1:2">
      <c r="A2303">
        <v>3746</v>
      </c>
      <c r="B2303" t="s">
        <v>2254</v>
      </c>
    </row>
    <row r="2304" spans="1:2">
      <c r="A2304">
        <v>3747</v>
      </c>
      <c r="B2304" t="s">
        <v>2255</v>
      </c>
    </row>
    <row r="2305" spans="1:2">
      <c r="A2305">
        <v>3749</v>
      </c>
      <c r="B2305" t="s">
        <v>2256</v>
      </c>
    </row>
    <row r="2306" spans="1:2">
      <c r="A2306">
        <v>3753</v>
      </c>
      <c r="B2306" t="s">
        <v>2257</v>
      </c>
    </row>
    <row r="2307" spans="1:2">
      <c r="A2307">
        <v>3754</v>
      </c>
      <c r="B2307" t="s">
        <v>2258</v>
      </c>
    </row>
    <row r="2308" spans="1:2">
      <c r="A2308">
        <v>3755</v>
      </c>
      <c r="B2308" t="s">
        <v>2259</v>
      </c>
    </row>
    <row r="2309" spans="1:2">
      <c r="A2309">
        <v>3756</v>
      </c>
      <c r="B2309" t="s">
        <v>2260</v>
      </c>
    </row>
    <row r="2310" spans="1:2">
      <c r="A2310">
        <v>3761</v>
      </c>
      <c r="B2310" t="s">
        <v>2261</v>
      </c>
    </row>
    <row r="2311" spans="1:2">
      <c r="A2311">
        <v>3762</v>
      </c>
      <c r="B2311" t="s">
        <v>2262</v>
      </c>
    </row>
    <row r="2312" spans="1:2">
      <c r="A2312">
        <v>3764</v>
      </c>
      <c r="B2312" t="s">
        <v>2263</v>
      </c>
    </row>
    <row r="2313" spans="1:2">
      <c r="A2313">
        <v>3765</v>
      </c>
      <c r="B2313" t="s">
        <v>2264</v>
      </c>
    </row>
    <row r="2314" spans="1:2">
      <c r="A2314">
        <v>3767</v>
      </c>
      <c r="B2314" t="s">
        <v>2265</v>
      </c>
    </row>
    <row r="2315" spans="1:2">
      <c r="A2315">
        <v>3768</v>
      </c>
      <c r="B2315" t="s">
        <v>2266</v>
      </c>
    </row>
    <row r="2316" spans="1:2">
      <c r="A2316">
        <v>3771</v>
      </c>
      <c r="B2316" t="s">
        <v>2267</v>
      </c>
    </row>
    <row r="2317" spans="1:2">
      <c r="A2317">
        <v>3772</v>
      </c>
      <c r="B2317" t="s">
        <v>2268</v>
      </c>
    </row>
    <row r="2318" spans="1:2">
      <c r="A2318">
        <v>3776</v>
      </c>
      <c r="B2318" t="s">
        <v>2269</v>
      </c>
    </row>
    <row r="2319" spans="1:2">
      <c r="A2319">
        <v>3778</v>
      </c>
      <c r="B2319" t="s">
        <v>2270</v>
      </c>
    </row>
    <row r="2320" spans="1:2">
      <c r="A2320">
        <v>3779</v>
      </c>
      <c r="B2320" t="s">
        <v>2271</v>
      </c>
    </row>
    <row r="2321" spans="1:2">
      <c r="A2321">
        <v>3783</v>
      </c>
      <c r="B2321" t="s">
        <v>2272</v>
      </c>
    </row>
    <row r="2322" spans="1:2">
      <c r="A2322">
        <v>3784</v>
      </c>
      <c r="B2322" t="s">
        <v>2273</v>
      </c>
    </row>
    <row r="2323" spans="1:2">
      <c r="A2323">
        <v>3785</v>
      </c>
      <c r="B2323" t="s">
        <v>2274</v>
      </c>
    </row>
    <row r="2324" spans="1:2">
      <c r="A2324">
        <v>3788</v>
      </c>
      <c r="B2324" t="s">
        <v>2275</v>
      </c>
    </row>
    <row r="2325" spans="1:2">
      <c r="A2325">
        <v>3789</v>
      </c>
      <c r="B2325" t="s">
        <v>2276</v>
      </c>
    </row>
    <row r="2326" spans="1:2">
      <c r="A2326">
        <v>3790</v>
      </c>
      <c r="B2326" t="s">
        <v>2277</v>
      </c>
    </row>
    <row r="2327" spans="1:2">
      <c r="A2327">
        <v>3795</v>
      </c>
      <c r="B2327" t="s">
        <v>2278</v>
      </c>
    </row>
    <row r="2328" spans="1:2">
      <c r="A2328">
        <v>3797</v>
      </c>
      <c r="B2328" t="s">
        <v>2279</v>
      </c>
    </row>
    <row r="2329" spans="1:2">
      <c r="A2329">
        <v>3798</v>
      </c>
      <c r="B2329" t="s">
        <v>2280</v>
      </c>
    </row>
    <row r="2330" spans="1:2">
      <c r="A2330">
        <v>3801</v>
      </c>
      <c r="B2330" t="s">
        <v>2281</v>
      </c>
    </row>
    <row r="2331" spans="1:2">
      <c r="A2331">
        <v>3802</v>
      </c>
      <c r="B2331" t="s">
        <v>2282</v>
      </c>
    </row>
    <row r="2332" spans="1:2">
      <c r="A2332">
        <v>3803</v>
      </c>
      <c r="B2332" t="s">
        <v>2283</v>
      </c>
    </row>
    <row r="2333" spans="1:2">
      <c r="A2333">
        <v>3805</v>
      </c>
      <c r="B2333" t="s">
        <v>2284</v>
      </c>
    </row>
    <row r="2334" spans="1:2">
      <c r="A2334">
        <v>3807</v>
      </c>
      <c r="B2334" t="s">
        <v>2285</v>
      </c>
    </row>
    <row r="2335" spans="1:2">
      <c r="A2335">
        <v>3808</v>
      </c>
      <c r="B2335" t="s">
        <v>2286</v>
      </c>
    </row>
    <row r="2336" spans="1:2">
      <c r="A2336">
        <v>3811</v>
      </c>
      <c r="B2336" t="s">
        <v>2287</v>
      </c>
    </row>
    <row r="2337" spans="1:2">
      <c r="A2337">
        <v>3812</v>
      </c>
      <c r="B2337" t="s">
        <v>2288</v>
      </c>
    </row>
    <row r="2338" spans="1:2">
      <c r="A2338">
        <v>3815</v>
      </c>
      <c r="B2338" t="s">
        <v>2289</v>
      </c>
    </row>
    <row r="2339" spans="1:2">
      <c r="A2339">
        <v>3816</v>
      </c>
      <c r="B2339" t="s">
        <v>2290</v>
      </c>
    </row>
    <row r="2340" spans="1:2">
      <c r="A2340">
        <v>3817</v>
      </c>
      <c r="B2340" t="s">
        <v>2291</v>
      </c>
    </row>
    <row r="2341" spans="1:2">
      <c r="A2341">
        <v>3819</v>
      </c>
      <c r="B2341" t="s">
        <v>2292</v>
      </c>
    </row>
    <row r="2342" spans="1:2">
      <c r="A2342">
        <v>3820</v>
      </c>
      <c r="B2342" t="s">
        <v>2293</v>
      </c>
    </row>
    <row r="2343" spans="1:2">
      <c r="A2343">
        <v>3822</v>
      </c>
      <c r="B2343" t="s">
        <v>2294</v>
      </c>
    </row>
    <row r="2344" spans="1:2">
      <c r="A2344">
        <v>3823</v>
      </c>
      <c r="B2344" t="s">
        <v>2295</v>
      </c>
    </row>
    <row r="2345" spans="1:2">
      <c r="A2345">
        <v>3824</v>
      </c>
      <c r="B2345" t="s">
        <v>2296</v>
      </c>
    </row>
    <row r="2346" spans="1:2">
      <c r="A2346">
        <v>3825</v>
      </c>
      <c r="B2346" t="s">
        <v>2297</v>
      </c>
    </row>
    <row r="2347" spans="1:2">
      <c r="A2347">
        <v>3826</v>
      </c>
      <c r="B2347" t="s">
        <v>2298</v>
      </c>
    </row>
    <row r="2348" spans="1:2">
      <c r="A2348">
        <v>3827</v>
      </c>
      <c r="B2348" t="s">
        <v>2299</v>
      </c>
    </row>
    <row r="2349" spans="1:2">
      <c r="A2349">
        <v>3828</v>
      </c>
      <c r="B2349" t="s">
        <v>2300</v>
      </c>
    </row>
    <row r="2350" spans="1:2">
      <c r="A2350">
        <v>3829</v>
      </c>
      <c r="B2350" t="s">
        <v>2301</v>
      </c>
    </row>
    <row r="2351" spans="1:2">
      <c r="A2351">
        <v>3830</v>
      </c>
      <c r="B2351" t="s">
        <v>2302</v>
      </c>
    </row>
    <row r="2352" spans="1:2">
      <c r="A2352">
        <v>3831</v>
      </c>
      <c r="B2352" t="s">
        <v>2303</v>
      </c>
    </row>
    <row r="2353" spans="1:2">
      <c r="A2353">
        <v>3832</v>
      </c>
      <c r="B2353" t="s">
        <v>2304</v>
      </c>
    </row>
    <row r="2354" spans="1:2">
      <c r="A2354">
        <v>3834</v>
      </c>
      <c r="B2354" t="s">
        <v>2305</v>
      </c>
    </row>
    <row r="2355" spans="1:2">
      <c r="A2355">
        <v>3835</v>
      </c>
      <c r="B2355" t="s">
        <v>2306</v>
      </c>
    </row>
    <row r="2356" spans="1:2">
      <c r="A2356">
        <v>3836</v>
      </c>
      <c r="B2356" t="s">
        <v>2307</v>
      </c>
    </row>
    <row r="2357" spans="1:2">
      <c r="A2357">
        <v>3837</v>
      </c>
      <c r="B2357" t="s">
        <v>2308</v>
      </c>
    </row>
    <row r="2358" spans="1:2">
      <c r="A2358">
        <v>3838</v>
      </c>
      <c r="B2358" t="s">
        <v>2309</v>
      </c>
    </row>
    <row r="2359" spans="1:2">
      <c r="A2359">
        <v>3839</v>
      </c>
      <c r="B2359" t="s">
        <v>2310</v>
      </c>
    </row>
    <row r="2360" spans="1:2">
      <c r="A2360">
        <v>3840</v>
      </c>
      <c r="B2360" t="s">
        <v>2311</v>
      </c>
    </row>
    <row r="2361" spans="1:2">
      <c r="A2361">
        <v>3841</v>
      </c>
      <c r="B2361" t="s">
        <v>2312</v>
      </c>
    </row>
    <row r="2362" spans="1:2">
      <c r="A2362">
        <v>3842</v>
      </c>
      <c r="B2362" t="s">
        <v>2313</v>
      </c>
    </row>
    <row r="2363" spans="1:2">
      <c r="A2363">
        <v>3843</v>
      </c>
      <c r="B2363" t="s">
        <v>2314</v>
      </c>
    </row>
    <row r="2364" spans="1:2">
      <c r="A2364">
        <v>3844</v>
      </c>
      <c r="B2364" t="s">
        <v>2315</v>
      </c>
    </row>
    <row r="2365" spans="1:2">
      <c r="A2365">
        <v>3845</v>
      </c>
      <c r="B2365" t="s">
        <v>2316</v>
      </c>
    </row>
    <row r="2366" spans="1:2">
      <c r="A2366">
        <v>3847</v>
      </c>
      <c r="B2366" t="s">
        <v>2317</v>
      </c>
    </row>
    <row r="2367" spans="1:2">
      <c r="A2367">
        <v>3850</v>
      </c>
      <c r="B2367" t="s">
        <v>2318</v>
      </c>
    </row>
    <row r="2368" spans="1:2">
      <c r="A2368">
        <v>3851</v>
      </c>
      <c r="B2368" t="s">
        <v>2319</v>
      </c>
    </row>
    <row r="2369" spans="1:2">
      <c r="A2369">
        <v>3852</v>
      </c>
      <c r="B2369" t="s">
        <v>2320</v>
      </c>
    </row>
    <row r="2370" spans="1:2">
      <c r="A2370">
        <v>3855</v>
      </c>
      <c r="B2370" t="s">
        <v>2321</v>
      </c>
    </row>
    <row r="2371" spans="1:2">
      <c r="A2371">
        <v>3857</v>
      </c>
      <c r="B2371" t="s">
        <v>2322</v>
      </c>
    </row>
    <row r="2372" spans="1:2">
      <c r="A2372">
        <v>3858</v>
      </c>
      <c r="B2372" t="s">
        <v>2323</v>
      </c>
    </row>
    <row r="2373" spans="1:2">
      <c r="A2373">
        <v>3859</v>
      </c>
      <c r="B2373" t="s">
        <v>2324</v>
      </c>
    </row>
    <row r="2374" spans="1:2">
      <c r="A2374">
        <v>3861</v>
      </c>
      <c r="B2374" t="s">
        <v>2325</v>
      </c>
    </row>
    <row r="2375" spans="1:2">
      <c r="A2375">
        <v>3862</v>
      </c>
      <c r="B2375" t="s">
        <v>2326</v>
      </c>
    </row>
    <row r="2376" spans="1:2">
      <c r="A2376">
        <v>3864</v>
      </c>
      <c r="B2376" t="s">
        <v>2327</v>
      </c>
    </row>
    <row r="2377" spans="1:2">
      <c r="A2377">
        <v>3930</v>
      </c>
      <c r="B2377" t="s">
        <v>2328</v>
      </c>
    </row>
    <row r="2378" spans="1:2">
      <c r="A2378">
        <v>3932</v>
      </c>
      <c r="B2378" t="s">
        <v>2329</v>
      </c>
    </row>
    <row r="2379" spans="1:2">
      <c r="A2379">
        <v>3935</v>
      </c>
      <c r="B2379" t="s">
        <v>2330</v>
      </c>
    </row>
    <row r="2380" spans="1:2">
      <c r="A2380">
        <v>3938</v>
      </c>
      <c r="B2380" t="s">
        <v>2331</v>
      </c>
    </row>
    <row r="2381" spans="1:2">
      <c r="A2381">
        <v>3943</v>
      </c>
      <c r="B2381" t="s">
        <v>2332</v>
      </c>
    </row>
    <row r="2382" spans="1:2">
      <c r="A2382">
        <v>3946</v>
      </c>
      <c r="B2382" t="s">
        <v>2333</v>
      </c>
    </row>
    <row r="2383" spans="1:2">
      <c r="A2383">
        <v>3947</v>
      </c>
      <c r="B2383" t="s">
        <v>2334</v>
      </c>
    </row>
    <row r="2384" spans="1:2">
      <c r="A2384">
        <v>3953</v>
      </c>
      <c r="B2384" t="s">
        <v>2335</v>
      </c>
    </row>
    <row r="2385" spans="1:2">
      <c r="A2385">
        <v>3954</v>
      </c>
      <c r="B2385" t="s">
        <v>2336</v>
      </c>
    </row>
    <row r="2386" spans="1:2">
      <c r="A2386">
        <v>3955</v>
      </c>
      <c r="B2386" t="s">
        <v>2337</v>
      </c>
    </row>
    <row r="2387" spans="1:2">
      <c r="A2387">
        <v>3956</v>
      </c>
      <c r="B2387" t="s">
        <v>2338</v>
      </c>
    </row>
    <row r="2388" spans="1:2">
      <c r="A2388">
        <v>3957</v>
      </c>
      <c r="B2388" t="s">
        <v>2339</v>
      </c>
    </row>
    <row r="2389" spans="1:2">
      <c r="A2389">
        <v>3961</v>
      </c>
      <c r="B2389" t="s">
        <v>2340</v>
      </c>
    </row>
    <row r="2390" spans="1:2">
      <c r="A2390">
        <v>3963</v>
      </c>
      <c r="B2390" t="s">
        <v>2341</v>
      </c>
    </row>
    <row r="2391" spans="1:2">
      <c r="A2391">
        <v>3964</v>
      </c>
      <c r="B2391" t="s">
        <v>2342</v>
      </c>
    </row>
    <row r="2392" spans="1:2">
      <c r="A2392">
        <v>3966</v>
      </c>
      <c r="B2392" t="s">
        <v>2343</v>
      </c>
    </row>
    <row r="2393" spans="1:2">
      <c r="A2393">
        <v>3967</v>
      </c>
      <c r="B2393" t="s">
        <v>2344</v>
      </c>
    </row>
    <row r="2394" spans="1:2">
      <c r="A2394">
        <v>3969</v>
      </c>
      <c r="B2394" t="s">
        <v>2345</v>
      </c>
    </row>
    <row r="2395" spans="1:2">
      <c r="A2395">
        <v>3973</v>
      </c>
      <c r="B2395" t="s">
        <v>2346</v>
      </c>
    </row>
    <row r="2396" spans="1:2">
      <c r="A2396">
        <v>3975</v>
      </c>
      <c r="B2396" t="s">
        <v>2347</v>
      </c>
    </row>
    <row r="2397" spans="1:2">
      <c r="A2397">
        <v>3977</v>
      </c>
      <c r="B2397" t="s">
        <v>2348</v>
      </c>
    </row>
    <row r="2398" spans="1:2">
      <c r="A2398">
        <v>3979</v>
      </c>
      <c r="B2398" t="s">
        <v>2349</v>
      </c>
    </row>
    <row r="2399" spans="1:2">
      <c r="A2399">
        <v>3980</v>
      </c>
      <c r="B2399" t="s">
        <v>2350</v>
      </c>
    </row>
    <row r="2400" spans="1:2">
      <c r="A2400">
        <v>3982</v>
      </c>
      <c r="B2400" t="s">
        <v>2351</v>
      </c>
    </row>
    <row r="2401" spans="1:2">
      <c r="A2401">
        <v>3984</v>
      </c>
      <c r="B2401" t="s">
        <v>2352</v>
      </c>
    </row>
    <row r="2402" spans="1:2">
      <c r="A2402">
        <v>3986</v>
      </c>
      <c r="B2402" t="s">
        <v>2353</v>
      </c>
    </row>
    <row r="2403" spans="1:2">
      <c r="A2403">
        <v>3990</v>
      </c>
      <c r="B2403" t="s">
        <v>2354</v>
      </c>
    </row>
    <row r="2404" spans="1:2">
      <c r="A2404">
        <v>3991</v>
      </c>
      <c r="B2404" t="s">
        <v>2355</v>
      </c>
    </row>
    <row r="2405" spans="1:2">
      <c r="A2405">
        <v>3997</v>
      </c>
      <c r="B2405" t="s">
        <v>2356</v>
      </c>
    </row>
    <row r="2406" spans="1:2">
      <c r="A2406">
        <v>4000</v>
      </c>
      <c r="B2406" t="s">
        <v>2357</v>
      </c>
    </row>
    <row r="2407" spans="1:2">
      <c r="A2407">
        <v>4001</v>
      </c>
      <c r="B2407" t="s">
        <v>2358</v>
      </c>
    </row>
    <row r="2408" spans="1:2">
      <c r="A2408">
        <v>4003</v>
      </c>
      <c r="B2408" t="s">
        <v>2359</v>
      </c>
    </row>
    <row r="2409" spans="1:2">
      <c r="A2409">
        <v>4005</v>
      </c>
      <c r="B2409" t="s">
        <v>2360</v>
      </c>
    </row>
    <row r="2410" spans="1:2">
      <c r="A2410">
        <v>4006</v>
      </c>
      <c r="B2410" t="s">
        <v>2361</v>
      </c>
    </row>
    <row r="2411" spans="1:2">
      <c r="A2411">
        <v>4007</v>
      </c>
      <c r="B2411" t="s">
        <v>2362</v>
      </c>
    </row>
    <row r="2412" spans="1:2">
      <c r="A2412">
        <v>4008</v>
      </c>
      <c r="B2412" t="s">
        <v>2363</v>
      </c>
    </row>
    <row r="2413" spans="1:2">
      <c r="A2413">
        <v>4011</v>
      </c>
      <c r="B2413" t="s">
        <v>2364</v>
      </c>
    </row>
    <row r="2414" spans="1:2">
      <c r="A2414">
        <v>4013</v>
      </c>
      <c r="B2414" t="s">
        <v>2365</v>
      </c>
    </row>
    <row r="2415" spans="1:2">
      <c r="A2415">
        <v>4014</v>
      </c>
      <c r="B2415" t="s">
        <v>2366</v>
      </c>
    </row>
    <row r="2416" spans="1:2">
      <c r="A2416">
        <v>4016</v>
      </c>
      <c r="B2416" t="s">
        <v>2367</v>
      </c>
    </row>
    <row r="2417" spans="1:2">
      <c r="A2417">
        <v>4017</v>
      </c>
      <c r="B2417" t="s">
        <v>2368</v>
      </c>
    </row>
    <row r="2418" spans="1:2">
      <c r="A2418">
        <v>4018</v>
      </c>
      <c r="B2418" t="s">
        <v>2369</v>
      </c>
    </row>
    <row r="2419" spans="1:2">
      <c r="A2419">
        <v>4019</v>
      </c>
      <c r="B2419" t="s">
        <v>2370</v>
      </c>
    </row>
    <row r="2420" spans="1:2">
      <c r="A2420">
        <v>4020</v>
      </c>
      <c r="B2420" t="s">
        <v>2371</v>
      </c>
    </row>
    <row r="2421" spans="1:2">
      <c r="A2421">
        <v>4021</v>
      </c>
      <c r="B2421" t="s">
        <v>2372</v>
      </c>
    </row>
    <row r="2422" spans="1:2">
      <c r="A2422">
        <v>4022</v>
      </c>
      <c r="B2422" t="s">
        <v>2373</v>
      </c>
    </row>
    <row r="2423" spans="1:2">
      <c r="A2423">
        <v>4023</v>
      </c>
      <c r="B2423" t="s">
        <v>2374</v>
      </c>
    </row>
    <row r="2424" spans="1:2">
      <c r="A2424">
        <v>4026</v>
      </c>
      <c r="B2424" t="s">
        <v>2375</v>
      </c>
    </row>
    <row r="2425" spans="1:2">
      <c r="A2425">
        <v>4027</v>
      </c>
      <c r="B2425" t="s">
        <v>2376</v>
      </c>
    </row>
    <row r="2426" spans="1:2">
      <c r="A2426">
        <v>4028</v>
      </c>
      <c r="B2426" t="s">
        <v>2377</v>
      </c>
    </row>
    <row r="2427" spans="1:2">
      <c r="A2427">
        <v>4029</v>
      </c>
      <c r="B2427" t="s">
        <v>2378</v>
      </c>
    </row>
    <row r="2428" spans="1:2">
      <c r="A2428">
        <v>4030</v>
      </c>
      <c r="B2428" t="s">
        <v>2379</v>
      </c>
    </row>
    <row r="2429" spans="1:2">
      <c r="A2429">
        <v>4032</v>
      </c>
      <c r="B2429" t="s">
        <v>2380</v>
      </c>
    </row>
    <row r="2430" spans="1:2">
      <c r="A2430">
        <v>4034</v>
      </c>
      <c r="B2430" t="s">
        <v>2381</v>
      </c>
    </row>
    <row r="2431" spans="1:2">
      <c r="A2431">
        <v>4035</v>
      </c>
      <c r="B2431" t="s">
        <v>2382</v>
      </c>
    </row>
    <row r="2432" spans="1:2">
      <c r="A2432">
        <v>4036</v>
      </c>
      <c r="B2432" t="s">
        <v>2383</v>
      </c>
    </row>
    <row r="2433" spans="1:2">
      <c r="A2433">
        <v>4037</v>
      </c>
      <c r="B2433" t="s">
        <v>2384</v>
      </c>
    </row>
    <row r="2434" spans="1:2">
      <c r="A2434">
        <v>4046</v>
      </c>
      <c r="B2434" t="s">
        <v>2385</v>
      </c>
    </row>
    <row r="2435" spans="1:2">
      <c r="A2435">
        <v>4047</v>
      </c>
      <c r="B2435" t="s">
        <v>2386</v>
      </c>
    </row>
    <row r="2436" spans="1:2">
      <c r="A2436">
        <v>4050</v>
      </c>
      <c r="B2436" t="s">
        <v>2387</v>
      </c>
    </row>
    <row r="2437" spans="1:2">
      <c r="A2437">
        <v>4052</v>
      </c>
      <c r="B2437" t="s">
        <v>2388</v>
      </c>
    </row>
    <row r="2438" spans="1:2">
      <c r="A2438">
        <v>4053</v>
      </c>
      <c r="B2438" t="s">
        <v>2389</v>
      </c>
    </row>
    <row r="2439" spans="1:2">
      <c r="A2439">
        <v>4054</v>
      </c>
      <c r="B2439" t="s">
        <v>2390</v>
      </c>
    </row>
    <row r="2440" spans="1:2">
      <c r="A2440">
        <v>4100</v>
      </c>
      <c r="B2440" t="s">
        <v>2391</v>
      </c>
    </row>
    <row r="2441" spans="1:2">
      <c r="A2441">
        <v>4101</v>
      </c>
      <c r="B2441" t="s">
        <v>2392</v>
      </c>
    </row>
    <row r="2442" spans="1:2">
      <c r="A2442">
        <v>4104</v>
      </c>
      <c r="B2442" t="s">
        <v>2393</v>
      </c>
    </row>
    <row r="2443" spans="1:2">
      <c r="A2443">
        <v>4105</v>
      </c>
      <c r="B2443" t="s">
        <v>2394</v>
      </c>
    </row>
    <row r="2444" spans="1:2">
      <c r="A2444">
        <v>4107</v>
      </c>
      <c r="B2444" t="s">
        <v>2395</v>
      </c>
    </row>
    <row r="2445" spans="1:2">
      <c r="A2445">
        <v>4108</v>
      </c>
      <c r="B2445" t="s">
        <v>2396</v>
      </c>
    </row>
    <row r="2446" spans="1:2">
      <c r="A2446">
        <v>4109</v>
      </c>
      <c r="B2446" t="s">
        <v>2550</v>
      </c>
    </row>
    <row r="2447" spans="1:2">
      <c r="A2447">
        <v>4111</v>
      </c>
      <c r="B2447" t="s">
        <v>2397</v>
      </c>
    </row>
    <row r="2448" spans="1:2">
      <c r="A2448">
        <v>4112</v>
      </c>
      <c r="B2448" t="s">
        <v>2398</v>
      </c>
    </row>
    <row r="2449" spans="1:2">
      <c r="A2449">
        <v>4116</v>
      </c>
      <c r="B2449" t="s">
        <v>2399</v>
      </c>
    </row>
    <row r="2450" spans="1:2">
      <c r="A2450">
        <v>4117</v>
      </c>
      <c r="B2450" t="s">
        <v>2400</v>
      </c>
    </row>
    <row r="2451" spans="1:2">
      <c r="A2451">
        <v>4118</v>
      </c>
      <c r="B2451" t="s">
        <v>2401</v>
      </c>
    </row>
    <row r="2452" spans="1:2">
      <c r="A2452">
        <v>4119</v>
      </c>
      <c r="B2452" t="s">
        <v>2402</v>
      </c>
    </row>
    <row r="2453" spans="1:2">
      <c r="A2453">
        <v>4121</v>
      </c>
      <c r="B2453" t="s">
        <v>2403</v>
      </c>
    </row>
    <row r="2454" spans="1:2">
      <c r="A2454">
        <v>4122</v>
      </c>
      <c r="B2454" t="s">
        <v>2404</v>
      </c>
    </row>
    <row r="2455" spans="1:2">
      <c r="A2455">
        <v>4123</v>
      </c>
      <c r="B2455" t="s">
        <v>2405</v>
      </c>
    </row>
    <row r="2456" spans="1:2">
      <c r="A2456">
        <v>4125</v>
      </c>
      <c r="B2456" t="s">
        <v>2406</v>
      </c>
    </row>
    <row r="2457" spans="1:2">
      <c r="A2457">
        <v>4126</v>
      </c>
      <c r="B2457" t="s">
        <v>2407</v>
      </c>
    </row>
    <row r="2458" spans="1:2">
      <c r="A2458">
        <v>4129</v>
      </c>
      <c r="B2458" t="s">
        <v>2408</v>
      </c>
    </row>
    <row r="2459" spans="1:2">
      <c r="A2459">
        <v>4130</v>
      </c>
      <c r="B2459" t="s">
        <v>2409</v>
      </c>
    </row>
    <row r="2460" spans="1:2">
      <c r="A2460">
        <v>4131</v>
      </c>
      <c r="B2460" t="s">
        <v>2410</v>
      </c>
    </row>
    <row r="2461" spans="1:2">
      <c r="A2461">
        <v>4132</v>
      </c>
      <c r="B2461" t="s">
        <v>2411</v>
      </c>
    </row>
    <row r="2462" spans="1:2">
      <c r="A2462">
        <v>4133</v>
      </c>
      <c r="B2462" t="s">
        <v>2412</v>
      </c>
    </row>
    <row r="2463" spans="1:2">
      <c r="A2463">
        <v>4134</v>
      </c>
      <c r="B2463" t="s">
        <v>2413</v>
      </c>
    </row>
    <row r="2464" spans="1:2">
      <c r="A2464">
        <v>4135</v>
      </c>
      <c r="B2464" t="s">
        <v>2414</v>
      </c>
    </row>
    <row r="2465" spans="1:2">
      <c r="A2465">
        <v>4136</v>
      </c>
      <c r="B2465" t="s">
        <v>2415</v>
      </c>
    </row>
    <row r="2466" spans="1:2">
      <c r="A2466">
        <v>4138</v>
      </c>
      <c r="B2466" t="s">
        <v>2416</v>
      </c>
    </row>
    <row r="2467" spans="1:2">
      <c r="A2467">
        <v>4140</v>
      </c>
      <c r="B2467" t="s">
        <v>2417</v>
      </c>
    </row>
    <row r="2468" spans="1:2">
      <c r="A2468">
        <v>4141</v>
      </c>
      <c r="B2468" t="s">
        <v>2418</v>
      </c>
    </row>
    <row r="2469" spans="1:2">
      <c r="A2469">
        <v>4143</v>
      </c>
      <c r="B2469" t="s">
        <v>2419</v>
      </c>
    </row>
    <row r="2470" spans="1:2">
      <c r="A2470">
        <v>4144</v>
      </c>
      <c r="B2470" t="s">
        <v>2420</v>
      </c>
    </row>
    <row r="2471" spans="1:2">
      <c r="A2471">
        <v>4145</v>
      </c>
      <c r="B2471" t="s">
        <v>2421</v>
      </c>
    </row>
    <row r="2472" spans="1:2">
      <c r="A2472">
        <v>4146</v>
      </c>
      <c r="B2472" t="s">
        <v>2422</v>
      </c>
    </row>
    <row r="2473" spans="1:2">
      <c r="A2473">
        <v>4147</v>
      </c>
      <c r="B2473" t="s">
        <v>2423</v>
      </c>
    </row>
    <row r="2474" spans="1:2">
      <c r="A2474">
        <v>4149</v>
      </c>
      <c r="B2474" t="s">
        <v>2424</v>
      </c>
    </row>
    <row r="2475" spans="1:2">
      <c r="A2475">
        <v>4150</v>
      </c>
      <c r="B2475" t="s">
        <v>2425</v>
      </c>
    </row>
    <row r="2476" spans="1:2">
      <c r="A2476">
        <v>4151</v>
      </c>
      <c r="B2476" t="s">
        <v>2426</v>
      </c>
    </row>
    <row r="2477" spans="1:2">
      <c r="A2477">
        <v>4154</v>
      </c>
      <c r="B2477" t="s">
        <v>2427</v>
      </c>
    </row>
    <row r="2478" spans="1:2">
      <c r="A2478">
        <v>4156</v>
      </c>
      <c r="B2478" t="s">
        <v>2428</v>
      </c>
    </row>
    <row r="2479" spans="1:2">
      <c r="A2479">
        <v>4157</v>
      </c>
      <c r="B2479" t="s">
        <v>2429</v>
      </c>
    </row>
    <row r="2480" spans="1:2">
      <c r="A2480">
        <v>4158</v>
      </c>
      <c r="B2480" t="s">
        <v>2430</v>
      </c>
    </row>
    <row r="2481" spans="1:2">
      <c r="A2481">
        <v>4160</v>
      </c>
      <c r="B2481" t="s">
        <v>2551</v>
      </c>
    </row>
    <row r="2482" spans="1:2">
      <c r="A2482">
        <v>4204</v>
      </c>
      <c r="B2482" t="s">
        <v>2431</v>
      </c>
    </row>
    <row r="2483" spans="1:2">
      <c r="A2483">
        <v>4205</v>
      </c>
      <c r="B2483" t="s">
        <v>2552</v>
      </c>
    </row>
    <row r="2484" spans="1:2">
      <c r="A2484">
        <v>4207</v>
      </c>
      <c r="B2484" t="s">
        <v>2553</v>
      </c>
    </row>
    <row r="2485" spans="1:2">
      <c r="A2485">
        <v>4208</v>
      </c>
      <c r="B2485" t="s">
        <v>2554</v>
      </c>
    </row>
    <row r="2486" spans="1:2">
      <c r="A2486">
        <v>4209</v>
      </c>
      <c r="B2486" t="s">
        <v>2555</v>
      </c>
    </row>
    <row r="2487" spans="1:2">
      <c r="A2487">
        <v>4211</v>
      </c>
      <c r="B2487" t="s">
        <v>2556</v>
      </c>
    </row>
    <row r="2488" spans="1:2">
      <c r="A2488">
        <v>4212</v>
      </c>
      <c r="B2488" t="s">
        <v>2557</v>
      </c>
    </row>
    <row r="2489" spans="1:2">
      <c r="A2489">
        <v>4217</v>
      </c>
      <c r="B2489" t="s">
        <v>2432</v>
      </c>
    </row>
    <row r="2490" spans="1:2">
      <c r="A2490">
        <v>4218</v>
      </c>
      <c r="B2490" t="s">
        <v>2558</v>
      </c>
    </row>
    <row r="2491" spans="1:2">
      <c r="A2491">
        <v>4223</v>
      </c>
      <c r="B2491" t="s">
        <v>2559</v>
      </c>
    </row>
    <row r="2492" spans="1:2">
      <c r="A2492">
        <v>4226</v>
      </c>
      <c r="B2492" t="s">
        <v>2560</v>
      </c>
    </row>
    <row r="2493" spans="1:2">
      <c r="A2493">
        <v>4227</v>
      </c>
      <c r="B2493" t="s">
        <v>2561</v>
      </c>
    </row>
    <row r="2494" spans="1:2">
      <c r="A2494">
        <v>4228</v>
      </c>
      <c r="B2494" t="s">
        <v>2433</v>
      </c>
    </row>
    <row r="2495" spans="1:2">
      <c r="A2495">
        <v>4229</v>
      </c>
      <c r="B2495" t="s">
        <v>2562</v>
      </c>
    </row>
    <row r="2496" spans="1:2">
      <c r="A2496">
        <v>4230</v>
      </c>
      <c r="B2496" t="s">
        <v>2563</v>
      </c>
    </row>
    <row r="2497" spans="1:2">
      <c r="A2497">
        <v>6070</v>
      </c>
      <c r="B2497" t="s">
        <v>2434</v>
      </c>
    </row>
    <row r="2498" spans="1:2">
      <c r="A2498">
        <v>6741</v>
      </c>
      <c r="B2498" t="s">
        <v>2435</v>
      </c>
    </row>
    <row r="2499" spans="1:2">
      <c r="A2499">
        <v>6742</v>
      </c>
      <c r="B2499" t="s">
        <v>2436</v>
      </c>
    </row>
    <row r="2500" spans="1:2">
      <c r="A2500">
        <v>6759</v>
      </c>
      <c r="B2500" t="s">
        <v>2437</v>
      </c>
    </row>
    <row r="2501" spans="1:2">
      <c r="A2501">
        <v>6760</v>
      </c>
      <c r="B2501" t="s">
        <v>2438</v>
      </c>
    </row>
    <row r="2502" spans="1:2">
      <c r="A2502">
        <v>6763</v>
      </c>
      <c r="B2502" t="s">
        <v>2439</v>
      </c>
    </row>
    <row r="2503" spans="1:2">
      <c r="A2503">
        <v>6783</v>
      </c>
      <c r="B2503" t="s">
        <v>2564</v>
      </c>
    </row>
    <row r="2504" spans="1:2">
      <c r="A2504">
        <v>6788</v>
      </c>
      <c r="B2504" t="s">
        <v>2440</v>
      </c>
    </row>
    <row r="2505" spans="1:2">
      <c r="A2505">
        <v>6920</v>
      </c>
      <c r="B2505" t="s">
        <v>2441</v>
      </c>
    </row>
    <row r="2506" spans="1:2">
      <c r="A2506">
        <v>6921</v>
      </c>
      <c r="B2506" t="s">
        <v>2442</v>
      </c>
    </row>
    <row r="2507" spans="1:2">
      <c r="A2507">
        <v>6922</v>
      </c>
      <c r="B2507" t="s">
        <v>2443</v>
      </c>
    </row>
    <row r="2508" spans="1:2">
      <c r="A2508">
        <v>6929</v>
      </c>
      <c r="B2508" t="s">
        <v>2444</v>
      </c>
    </row>
    <row r="2509" spans="1:2">
      <c r="A2509">
        <v>6930</v>
      </c>
      <c r="B2509" t="s">
        <v>2445</v>
      </c>
    </row>
    <row r="2510" spans="1:2">
      <c r="A2510">
        <v>6932</v>
      </c>
      <c r="B2510" t="s">
        <v>2446</v>
      </c>
    </row>
    <row r="2511" spans="1:2">
      <c r="A2511">
        <v>6937</v>
      </c>
      <c r="B2511" t="s">
        <v>2447</v>
      </c>
    </row>
    <row r="2512" spans="1:2">
      <c r="A2512">
        <v>6939</v>
      </c>
      <c r="B2512" t="s">
        <v>2448</v>
      </c>
    </row>
    <row r="2513" spans="1:2">
      <c r="A2513">
        <v>6940</v>
      </c>
      <c r="B2513" t="s">
        <v>2449</v>
      </c>
    </row>
    <row r="2514" spans="1:2">
      <c r="A2514">
        <v>6941</v>
      </c>
      <c r="B2514" t="s">
        <v>2565</v>
      </c>
    </row>
    <row r="2515" spans="1:2">
      <c r="A2515">
        <v>6944</v>
      </c>
      <c r="B2515" t="s">
        <v>2450</v>
      </c>
    </row>
    <row r="2516" spans="1:2">
      <c r="A2516">
        <v>6945</v>
      </c>
      <c r="B2516" t="s">
        <v>2451</v>
      </c>
    </row>
    <row r="2517" spans="1:2">
      <c r="A2517">
        <v>6946</v>
      </c>
      <c r="B2517" t="s">
        <v>2452</v>
      </c>
    </row>
    <row r="2518" spans="1:2">
      <c r="A2518">
        <v>6947</v>
      </c>
      <c r="B2518" t="s">
        <v>2453</v>
      </c>
    </row>
    <row r="2519" spans="1:2">
      <c r="A2519">
        <v>6948</v>
      </c>
      <c r="B2519" t="s">
        <v>2454</v>
      </c>
    </row>
    <row r="2520" spans="1:2">
      <c r="A2520">
        <v>6955</v>
      </c>
      <c r="B2520" t="s">
        <v>2455</v>
      </c>
    </row>
    <row r="2521" spans="1:2">
      <c r="A2521">
        <v>6959</v>
      </c>
      <c r="B2521" t="s">
        <v>2456</v>
      </c>
    </row>
    <row r="2522" spans="1:2">
      <c r="A2522">
        <v>6960</v>
      </c>
      <c r="B2522" t="s">
        <v>2457</v>
      </c>
    </row>
    <row r="2523" spans="1:2">
      <c r="A2523">
        <v>6962</v>
      </c>
      <c r="B2523" t="s">
        <v>2458</v>
      </c>
    </row>
    <row r="2524" spans="1:2">
      <c r="A2524">
        <v>6963</v>
      </c>
      <c r="B2524" t="s">
        <v>2459</v>
      </c>
    </row>
    <row r="2525" spans="1:2">
      <c r="A2525">
        <v>6975</v>
      </c>
      <c r="B2525" t="s">
        <v>2460</v>
      </c>
    </row>
    <row r="2526" spans="1:2">
      <c r="A2526">
        <v>6976</v>
      </c>
      <c r="B2526" t="s">
        <v>2461</v>
      </c>
    </row>
    <row r="2527" spans="1:2">
      <c r="A2527">
        <v>6977</v>
      </c>
      <c r="B2527" t="s">
        <v>2462</v>
      </c>
    </row>
    <row r="2528" spans="1:2">
      <c r="A2528">
        <v>6978</v>
      </c>
      <c r="B2528" t="s">
        <v>2463</v>
      </c>
    </row>
    <row r="2529" spans="1:2">
      <c r="A2529">
        <v>6980</v>
      </c>
      <c r="B2529" t="s">
        <v>2464</v>
      </c>
    </row>
  </sheetData>
  <sheetProtection password="FC83" sheet="1" objects="1" scenarios="1"/>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B3" sqref="B3"/>
    </sheetView>
  </sheetViews>
  <sheetFormatPr baseColWidth="10" defaultColWidth="8.83203125" defaultRowHeight="14" x14ac:dyDescent="0"/>
  <cols>
    <col min="1" max="1" width="20.5" customWidth="1"/>
    <col min="2" max="2" width="21.6640625" customWidth="1"/>
  </cols>
  <sheetData>
    <row r="1" spans="1:2">
      <c r="A1" s="40" t="s">
        <v>2465</v>
      </c>
      <c r="B1" s="40" t="s">
        <v>2466</v>
      </c>
    </row>
    <row r="2" spans="1:2">
      <c r="A2" s="41" t="s">
        <v>23</v>
      </c>
      <c r="B2" s="41" t="b">
        <v>0</v>
      </c>
    </row>
    <row r="3" spans="1:2">
      <c r="A3" s="41" t="s">
        <v>24</v>
      </c>
      <c r="B3" s="41" t="b">
        <v>0</v>
      </c>
    </row>
    <row r="4" spans="1:2">
      <c r="A4" s="41" t="s">
        <v>22</v>
      </c>
      <c r="B4" s="41" t="b">
        <v>0</v>
      </c>
    </row>
  </sheetData>
  <sheetProtection password="FD03" sheet="1" objects="1" scenarios="1"/>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Data Entry</vt:lpstr>
      <vt:lpstr>School Copy</vt:lpstr>
      <vt:lpstr>NS_collated_data</vt:lpstr>
      <vt:lpstr>School_lookup</vt:lpstr>
      <vt:lpstr>MOE USE ONLY</vt:lpstr>
    </vt:vector>
  </TitlesOfParts>
  <Company>Ministry of Education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National Standards NAG2A(c) data template</dc:title>
  <dc:subject>National standards reporting</dc:subject>
  <dc:creator>Ministry of Education</dc:creator>
  <cp:lastModifiedBy>Ministry of Education</cp:lastModifiedBy>
  <cp:lastPrinted>2016-12-16T02:19:46Z</cp:lastPrinted>
  <dcterms:created xsi:type="dcterms:W3CDTF">2012-10-19T00:01:41Z</dcterms:created>
  <dcterms:modified xsi:type="dcterms:W3CDTF">2016-12-16T02:21:36Z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